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W:\TRASPARENZA\18 - Indicatori CAL e Tool ICC\CAL_Algoritmo affidamenti e sconfinamenti\CAL-001 Calcolatore Online Consumatori\"/>
    </mc:Choice>
  </mc:AlternateContent>
  <xr:revisionPtr revIDLastSave="0" documentId="13_ncr:1_{FABC0B6A-87DA-4BEB-8F96-535403CF145C}" xr6:coauthVersionLast="36" xr6:coauthVersionMax="47" xr10:uidLastSave="{00000000-0000-0000-0000-000000000000}"/>
  <workbookProtection workbookPassword="C729" lockStructure="1"/>
  <bookViews>
    <workbookView xWindow="-120" yWindow="-120" windowWidth="29040" windowHeight="15720" xr2:uid="{00000000-000D-0000-FFFF-FFFF00000000}"/>
  </bookViews>
  <sheets>
    <sheet name="Intro" sheetId="2" r:id="rId1"/>
    <sheet name="Cliente non affidato" sheetId="6" r:id="rId2"/>
    <sheet name="Cliente affidato" sheetId="7" r:id="rId3"/>
    <sheet name="Input" sheetId="1" state="hidden" r:id="rId4"/>
  </sheets>
  <definedNames>
    <definedName name="_xlnm.Print_Area" localSheetId="2">'Cliente affidato'!$B$1:$T$75</definedName>
    <definedName name="_xlnm.Print_Area" localSheetId="1">'Cliente non affidato'!$B$1:$S$55</definedName>
    <definedName name="_xlnm.Print_Area" localSheetId="3">Input!$A$1:$N$157</definedName>
    <definedName name="_xlnm.Print_Area" localSheetId="0">Intro!$B$1:$T$43</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25" i="1" l="1"/>
  <c r="T37" i="7" l="1"/>
  <c r="D57" i="1" l="1"/>
  <c r="T43" i="7" l="1"/>
  <c r="C116" i="1" l="1"/>
  <c r="O46" i="6" l="1"/>
  <c r="C88" i="1" l="1"/>
  <c r="C94" i="1"/>
  <c r="M68" i="7" l="1"/>
  <c r="E103" i="1" l="1"/>
  <c r="L51" i="6" l="1"/>
  <c r="D9" i="1" l="1"/>
  <c r="D7" i="1"/>
  <c r="D63" i="1"/>
  <c r="D73" i="1"/>
  <c r="C103" i="1" s="1"/>
  <c r="D67" i="1"/>
  <c r="C90" i="1" s="1"/>
  <c r="D69" i="1"/>
  <c r="C89" i="1" s="1"/>
  <c r="D65" i="1"/>
  <c r="D114" i="1"/>
  <c r="C101" i="1" s="1"/>
  <c r="D113" i="1"/>
  <c r="C100" i="1" s="1"/>
  <c r="M65" i="7" s="1"/>
  <c r="D35" i="1"/>
  <c r="C23" i="1" s="1"/>
  <c r="D34" i="1"/>
  <c r="C22" i="1" s="1"/>
  <c r="M67" i="7"/>
  <c r="O61" i="7"/>
  <c r="M63" i="7"/>
  <c r="C117" i="1" l="1"/>
  <c r="C102" i="1"/>
  <c r="T40" i="7" s="1"/>
  <c r="C130" i="1"/>
  <c r="C31" i="1"/>
  <c r="C47" i="1" s="1"/>
  <c r="F141" i="1"/>
  <c r="E145" i="1" s="1"/>
  <c r="E146" i="1" s="1"/>
  <c r="E147" i="1" s="1"/>
  <c r="E148" i="1" s="1"/>
  <c r="E149" i="1" s="1"/>
  <c r="E150" i="1" s="1"/>
  <c r="E151" i="1" s="1"/>
  <c r="E152" i="1" s="1"/>
  <c r="E153" i="1" s="1"/>
  <c r="E154" i="1" s="1"/>
  <c r="E155" i="1" s="1"/>
  <c r="B155" i="1" s="1"/>
  <c r="L50" i="6"/>
  <c r="L49" i="6"/>
  <c r="C91" i="1"/>
  <c r="B25" i="1"/>
  <c r="D27" i="1" s="1"/>
  <c r="C42" i="1" s="1"/>
  <c r="D71" i="1"/>
  <c r="C115" i="1" s="1"/>
  <c r="D36" i="1"/>
  <c r="C38" i="1" l="1"/>
  <c r="C39" i="1" s="1"/>
  <c r="C41" i="1" s="1"/>
  <c r="M66" i="7"/>
  <c r="C104" i="1"/>
  <c r="C107" i="1"/>
  <c r="C129" i="1" s="1"/>
  <c r="B148" i="1"/>
  <c r="D148" i="1" s="1"/>
  <c r="B154" i="1"/>
  <c r="D154" i="1" s="1"/>
  <c r="D155" i="1"/>
  <c r="B150" i="1"/>
  <c r="D150" i="1" s="1"/>
  <c r="B151" i="1"/>
  <c r="D151" i="1" s="1"/>
  <c r="B147" i="1"/>
  <c r="D147" i="1" s="1"/>
  <c r="B152" i="1"/>
  <c r="D152" i="1" s="1"/>
  <c r="B146" i="1"/>
  <c r="D146" i="1" s="1"/>
  <c r="B153" i="1"/>
  <c r="D153" i="1" s="1"/>
  <c r="B149" i="1"/>
  <c r="D149" i="1" s="1"/>
  <c r="B145" i="1"/>
  <c r="D145" i="1" s="1"/>
  <c r="C48" i="1"/>
  <c r="C49" i="1" s="1"/>
  <c r="C131" i="1" l="1"/>
  <c r="D43" i="1"/>
  <c r="D48" i="1"/>
  <c r="C43" i="1" l="1"/>
  <c r="D47" i="1"/>
  <c r="D49" i="1" s="1"/>
  <c r="E47" i="1" l="1"/>
  <c r="E48" i="1"/>
  <c r="D15" i="1" l="1"/>
  <c r="O33" i="6" s="1"/>
  <c r="D14" i="1"/>
  <c r="O35" i="6" s="1"/>
  <c r="E49" i="1"/>
  <c r="D12" i="1" l="1"/>
  <c r="O30" i="6" s="1"/>
  <c r="B52" i="1" l="1"/>
  <c r="K39" i="6" s="1"/>
  <c r="F52" i="1"/>
  <c r="Q30" i="6" s="1"/>
  <c r="E157" i="1"/>
  <c r="C95" i="1"/>
  <c r="C118" i="1" s="1"/>
  <c r="C132" i="1" l="1"/>
  <c r="C133" i="1" s="1"/>
  <c r="C119" i="1"/>
  <c r="C121" i="1" l="1"/>
  <c r="D129" i="1" s="1"/>
  <c r="F137" i="1"/>
  <c r="B136" i="1"/>
  <c r="L55" i="7" s="1"/>
  <c r="D121" i="1" l="1"/>
  <c r="C122" i="1" s="1"/>
  <c r="D122" i="1" s="1"/>
  <c r="D130" i="1" l="1"/>
  <c r="C123" i="1"/>
  <c r="D131" i="1" s="1"/>
  <c r="D123" i="1"/>
  <c r="C124" i="1" s="1"/>
  <c r="D132" i="1" s="1"/>
  <c r="D125" i="1" l="1"/>
  <c r="C125" i="1"/>
  <c r="D133" i="1"/>
  <c r="E132" i="1" l="1"/>
  <c r="D76" i="1" s="1"/>
  <c r="R51" i="7" s="1"/>
  <c r="E130" i="1"/>
  <c r="E129" i="1"/>
  <c r="D77" i="1" s="1"/>
  <c r="R45" i="7" s="1"/>
  <c r="E131" i="1"/>
  <c r="D78" i="1" s="1"/>
  <c r="R49" i="7" s="1"/>
  <c r="E110" i="1" l="1"/>
  <c r="D75" i="1"/>
  <c r="R47" i="7" s="1"/>
  <c r="E133" i="1"/>
  <c r="D80" i="1" s="1"/>
  <c r="R43" i="7" l="1"/>
</calcChain>
</file>

<file path=xl/sharedStrings.xml><?xml version="1.0" encoding="utf-8"?>
<sst xmlns="http://schemas.openxmlformats.org/spreadsheetml/2006/main" count="203" uniqueCount="163">
  <si>
    <t xml:space="preserve">Importo dell'apertura di credito </t>
  </si>
  <si>
    <t>Come funziona l'apertura di credito/fido?</t>
  </si>
  <si>
    <t xml:space="preserve"> </t>
  </si>
  <si>
    <t>(1)</t>
  </si>
  <si>
    <t>(2)</t>
  </si>
  <si>
    <t>nominale annuo</t>
  </si>
  <si>
    <t>base gg.</t>
  </si>
  <si>
    <t>calcolo interessi debitori</t>
  </si>
  <si>
    <t>di cui per interessi</t>
  </si>
  <si>
    <t>SCONFINAMENTO DI CLIENTE NON AFFIDATO</t>
  </si>
  <si>
    <t xml:space="preserve">Tasso debitore </t>
  </si>
  <si>
    <t>Utilizzo entro fido</t>
  </si>
  <si>
    <t>Utilizzo extra fido</t>
  </si>
  <si>
    <t>Totale</t>
  </si>
  <si>
    <t>Giorni di riferimento</t>
  </si>
  <si>
    <t>Sì</t>
  </si>
  <si>
    <t>No</t>
  </si>
  <si>
    <t>Accordato</t>
  </si>
  <si>
    <t>di cui per l'utilizzo entro i limiti del fido</t>
  </si>
  <si>
    <t>di cui per l'utilizzo oltre i limiti del fido</t>
  </si>
  <si>
    <t>Hai già un'apertura di credito in conto corrente o intendi chiederne una?</t>
  </si>
  <si>
    <t>A chi è rivolto?</t>
  </si>
  <si>
    <t>Per procedere con le simulazioni, rispondi a queste domande che ti indirizzeranno alla pagina di simulazione ideata per il tuo profilo</t>
  </si>
  <si>
    <t>Che cos'è il calcolatore on-line?</t>
  </si>
  <si>
    <t>Per procedere con le simulazioni, fornisci questi dati</t>
  </si>
  <si>
    <t>indietro</t>
  </si>
  <si>
    <t xml:space="preserve">Importo dello scoperto </t>
  </si>
  <si>
    <t>Durata dello scoperto nell'arco del trimestre solare, in giorni</t>
  </si>
  <si>
    <r>
      <t xml:space="preserve">  Se l'utilizzo del conto è oltre la somma dell'apertura di credito (extra fido), </t>
    </r>
    <r>
      <rPr>
        <sz val="10"/>
        <rFont val="Arial"/>
        <family val="2"/>
      </rPr>
      <t>la banca applica</t>
    </r>
  </si>
  <si>
    <t>Per il calcolo dei costi complessivi sono state applicate le seguenti condizioni, aggiornate al</t>
  </si>
  <si>
    <r>
      <t xml:space="preserve">  Se l'utilizzo del conto è entro il limite dell'apertura di credito, </t>
    </r>
    <r>
      <rPr>
        <sz val="10"/>
        <rFont val="Arial"/>
        <family val="2"/>
      </rPr>
      <t>la banca applica</t>
    </r>
  </si>
  <si>
    <r>
      <t>Il costo complessivo</t>
    </r>
    <r>
      <rPr>
        <sz val="12"/>
        <rFont val="Arial"/>
        <family val="2"/>
      </rPr>
      <t xml:space="preserve"> dello scoperto è pari a:</t>
    </r>
  </si>
  <si>
    <t>Cliente non affidato.</t>
  </si>
  <si>
    <t>Utilizzo entro i limiti del fido</t>
  </si>
  <si>
    <t>Importo dell'utilizzo</t>
  </si>
  <si>
    <t>Tasso debitore nominale annuo</t>
  </si>
  <si>
    <r>
      <t>Il costo complessivo</t>
    </r>
    <r>
      <rPr>
        <sz val="12"/>
        <rFont val="Arial"/>
        <family val="2"/>
      </rPr>
      <t xml:space="preserve"> dell'utilizzo simulato è pari a:</t>
    </r>
  </si>
  <si>
    <r>
      <t xml:space="preserve">Interessi debitori </t>
    </r>
    <r>
      <rPr>
        <sz val="10"/>
        <rFont val="Arial"/>
        <family val="2"/>
      </rPr>
      <t>calcolati al tasso debitore, applicato per l'utilizzo del credito concesso (il "tasso debitore").</t>
    </r>
  </si>
  <si>
    <t>Durata dell' utilizzo, in giorni</t>
  </si>
  <si>
    <t xml:space="preserve">indietro    </t>
  </si>
  <si>
    <t>Importo</t>
  </si>
  <si>
    <t>Numero di giorni</t>
  </si>
  <si>
    <t>Il costo totale dello sconfinamento è pari a</t>
  </si>
  <si>
    <t>CONDIZIONI AGGIORNATE AL</t>
  </si>
  <si>
    <t>Informazioni in chiaro</t>
  </si>
  <si>
    <t>Condizioni e calcoli</t>
  </si>
  <si>
    <t>Interessi su saldo debitore:</t>
  </si>
  <si>
    <t>Utilizzo medio trimestrale entro i limiti del fido</t>
  </si>
  <si>
    <t>Utilizzo medio trimestrale oltre i limiti del fido</t>
  </si>
  <si>
    <t>Interessi entro fido</t>
  </si>
  <si>
    <t>Controllo limiti usura:</t>
  </si>
  <si>
    <t>Scoperto &lt;= € 1500</t>
  </si>
  <si>
    <t>Tasso medio base annua</t>
  </si>
  <si>
    <t>Interesse usurario</t>
  </si>
  <si>
    <t>totale</t>
  </si>
  <si>
    <t>Interessi</t>
  </si>
  <si>
    <t>"Costi" a carico cliente a valle eventuali abbattimenti</t>
  </si>
  <si>
    <t>Non usura</t>
  </si>
  <si>
    <t>Usura</t>
  </si>
  <si>
    <t>Effettivo</t>
  </si>
  <si>
    <t>Nuovo TEG</t>
  </si>
  <si>
    <t>Importi post abbattimenti</t>
  </si>
  <si>
    <t>(b2) Differenza TEG - soglia di usura</t>
  </si>
  <si>
    <t>(b1) Calcolo del TEG</t>
  </si>
  <si>
    <t>Eventuale frase usura</t>
  </si>
  <si>
    <t>Tasso debitore digitato dall'utente</t>
  </si>
  <si>
    <t>Cliente Affidato.</t>
  </si>
  <si>
    <t>L'apertura di credito o fido è un contratto con il quale la Banca, su richiesta preventiva del cliente, si impegna a mettere a disposizione una somma di denaro oltre il saldo disponibile.
Il cliente può utilizzare questa somma in una o più volte e può con successivi versamenti o altri accrediti ripristinare la disponibilità del credito.</t>
  </si>
  <si>
    <t>Tasso debitore inserito dall'utilizzatore</t>
  </si>
  <si>
    <t>(a1) Importo &lt;= € 5000</t>
  </si>
  <si>
    <t>(1) Interessi debitori entro fido</t>
  </si>
  <si>
    <r>
      <t xml:space="preserve">(4) </t>
    </r>
    <r>
      <rPr>
        <b/>
        <sz val="10"/>
        <rFont val="Arial"/>
        <family val="2"/>
      </rPr>
      <t>Controllo limiti usura:</t>
    </r>
  </si>
  <si>
    <t>(a2) Soglia interesse usurario</t>
  </si>
  <si>
    <t>(c) Importi post abbattimenti</t>
  </si>
  <si>
    <r>
      <t xml:space="preserve">(5) </t>
    </r>
    <r>
      <rPr>
        <b/>
        <sz val="10"/>
        <rFont val="Arial"/>
        <family val="2"/>
      </rPr>
      <t>"Costi" a carico cliente a valle eventuali abbattimenti</t>
    </r>
  </si>
  <si>
    <t>Interessi:</t>
  </si>
  <si>
    <t>Spese:</t>
  </si>
  <si>
    <t>Fonte: Banca d'Italia, "Trasparenza delle Operazioni e dei Servizi Bancari e Finanziari", Luglio 2009 e successive integrazioni.</t>
  </si>
  <si>
    <t>(*)</t>
  </si>
  <si>
    <t>(d) importo interessi</t>
  </si>
  <si>
    <t>A supporto per calcolo cdf e cappatura tasso:</t>
  </si>
  <si>
    <t>TAN</t>
  </si>
  <si>
    <t>Commissione di disponibilità fondi trimestrale(C.D.F.)</t>
  </si>
  <si>
    <t>VALORE MAX ANNUO</t>
  </si>
  <si>
    <t>TASSO LIMITE</t>
  </si>
  <si>
    <t>(%)</t>
  </si>
  <si>
    <t>Fino a (%)</t>
  </si>
  <si>
    <t>Tasso massimo imputabile dall'utente:</t>
  </si>
  <si>
    <t>Interessi extra fido</t>
  </si>
  <si>
    <t>Extra Fido</t>
  </si>
  <si>
    <t>In occasione di uno scoperto di conto, anche temporaneo, sono applicati:</t>
  </si>
  <si>
    <t>Commissione di Istruttoria Veloce (CIV)</t>
  </si>
  <si>
    <t>di cui CIV</t>
  </si>
  <si>
    <t>Spread in diminuzione</t>
  </si>
  <si>
    <t>Commissione istruttoria veloce (CIV)</t>
  </si>
  <si>
    <t>CIV</t>
  </si>
  <si>
    <t>(c) Calcolo CIV</t>
  </si>
  <si>
    <t>(c) importo CIV</t>
  </si>
  <si>
    <t>Commissione CIV</t>
  </si>
  <si>
    <t>di cui Commissione Istruttoria Veloce</t>
  </si>
  <si>
    <t>Commissione Istruttoria Veloce</t>
  </si>
  <si>
    <t>di cui per la commissione istruttoria veloce (CIV)</t>
  </si>
  <si>
    <t>Eventuale utilizzo extra fido</t>
  </si>
  <si>
    <t>dovuta ogni volta che si verifica uno sconfinamento, con le esclusioni descritte in questa pagina.</t>
  </si>
  <si>
    <t>dovuta ogni volta che si verifica un utilizzo oltre il fido, con le esclusioni descritte in questa pagina.</t>
  </si>
  <si>
    <t>Importo CIV</t>
  </si>
  <si>
    <t>di cui per la commissione per la disponibilità fondi (CDF)</t>
  </si>
  <si>
    <t>Commissione Disponibilità Fondi</t>
  </si>
  <si>
    <t>(3a) Calcolo dell'extra fido</t>
  </si>
  <si>
    <t>(3b) CIV effettiva</t>
  </si>
  <si>
    <t>(2) CDF</t>
  </si>
  <si>
    <t>sulla media del fido</t>
  </si>
  <si>
    <t xml:space="preserve">     Calcolo della CDF</t>
  </si>
  <si>
    <t>CDF</t>
  </si>
  <si>
    <t>Importo CDF</t>
  </si>
  <si>
    <t>Commissione di disponibilità fondi (CDF)</t>
  </si>
  <si>
    <t>trimestrale sulla media dell'importo complessivo del fido in essere nel trimestre.</t>
  </si>
  <si>
    <t>Tasso debitore di interesse nominale annuo (TAN)</t>
  </si>
  <si>
    <t>Tasso debitore applicato</t>
  </si>
  <si>
    <t>(*) Il costo complessivo riportato qui sopra è stato ridotto in ragione degli abbattimenti che derivano dall'applicazione della Legge sull’Usura (L. 108/96).</t>
  </si>
  <si>
    <t>I costi sono orientativi. L'ipotesi di calcolo si riferisce ad un utilizzo di durata massima pari a tre mesi e periodicità di liquidazione degli interessi su base trimestrale. Inoltre, ai fini del calcolo del costo complessivo si è ipotizzato, per semplicità, che nel trimestre si verifichi uno sconfinamento costante, senza variazioni d’importo per il periodo di tempo selezionato.</t>
  </si>
  <si>
    <t>Ai fini del calcolo del costo complessivo si è ipotizzato, per semplicità, che nel trimestre si verifichi uno sconfinamento costante, senza variazioni d’importo per il periodo di tempo selezionato; pertanto i costi sono meramente orientativi.</t>
  </si>
  <si>
    <t>Quando si verifica uno sconfinamento?</t>
  </si>
  <si>
    <t>Lo sconfinamento è la somma che la banca ha accettato di pagare quando il cliente ha impartito un ordine di pagamento (assegno, domiciliazione utenze) senza avere sul conto corrente la disponibilità. Si ha sconfinamento anche quando la somma pagata eccede il fido utilizzabile.</t>
  </si>
  <si>
    <t>Il saldo del conto è dato dalla differenza tra l’importo complessivo degli accrediti e quello degli addebiti a una certa data.
Il saldo contabile si riferisce alle operazioni registrate.
Il saldo disponibile si riferisce alla somma che il cliente può effettivamente utilizzare.
Il saldo per valuta è dato dalla somma dei movimenti dare/avere sul conto corrente elencati in ordine di data valuta.</t>
  </si>
  <si>
    <t>Quali condizioni economiche si applicano in caso di utilizzo, o di addebito, di somme di denaro in mancanza di affidamento, in eccedenza rispetto al saldo del Conto (c.d. “sconfinamento in assenza di fido” o “sconfinamento”) oppure un addebito che aumenta uno sconfinamento già esistente ?</t>
  </si>
  <si>
    <t>Calcolatore on-line Apertura di credito e Sconfinamento.</t>
  </si>
  <si>
    <r>
      <t>Il calcolatore on-line è uno strumento che ti permette di simulare i costi complessivi relativi ad un'</t>
    </r>
    <r>
      <rPr>
        <b/>
        <sz val="10"/>
        <rFont val="Arial"/>
        <family val="2"/>
      </rPr>
      <t>apertura di credito in conto corrente</t>
    </r>
    <r>
      <rPr>
        <sz val="10"/>
        <rFont val="Arial"/>
        <family val="2"/>
      </rPr>
      <t xml:space="preserve"> (anche nota come </t>
    </r>
    <r>
      <rPr>
        <b/>
        <sz val="10"/>
        <rFont val="Arial"/>
        <family val="2"/>
      </rPr>
      <t>fido</t>
    </r>
    <r>
      <rPr>
        <sz val="10"/>
        <rFont val="Arial"/>
        <family val="2"/>
      </rPr>
      <t xml:space="preserve"> o </t>
    </r>
    <r>
      <rPr>
        <b/>
        <sz val="10"/>
        <rFont val="Arial"/>
        <family val="2"/>
      </rPr>
      <t>affidamento</t>
    </r>
    <r>
      <rPr>
        <sz val="10"/>
        <rFont val="Arial"/>
        <family val="2"/>
      </rPr>
      <t xml:space="preserve">) e ad uno </t>
    </r>
    <r>
      <rPr>
        <sz val="10"/>
        <rFont val="Arial"/>
        <family val="2"/>
      </rPr>
      <t>"</t>
    </r>
    <r>
      <rPr>
        <b/>
        <sz val="10"/>
        <rFont val="Arial"/>
        <family val="2"/>
      </rPr>
      <t>sconfinamento</t>
    </r>
    <r>
      <rPr>
        <sz val="10"/>
        <rFont val="Arial"/>
        <family val="2"/>
      </rPr>
      <t>", in presenza o meno di un affidamento (nel primo caso si parla di "extra fido" nel secondo di "assenza di fido").  
Lo strumento permette di calcolare il costo totale evidenziando le singole voci di costo.</t>
    </r>
  </si>
  <si>
    <t>Sconfinare non deve essere la regola</t>
  </si>
  <si>
    <t>La presenza di un saldo debitore sul conto in assenza di un'apertura di credito ovvero a seguito dell’utilizzo effettuato dal Cliente oltre l’importo del credito concesso dalla Banca  identifica uno "sconfinamento".
Utilizzare il conto a debito non deve essere la consuetudine. Se il cliente intende utilizzare il conto a debito è bene concordare con la Banca un'apertura di credito. In mancanza, infatti, la Banca può rifiutare di eseguire le operazioni disposte dal cliente per le quali sul conto non siano presenti fondi sufficienti. Peraltro in caso di sconfinamento il cliente deve pagare interessi sulle somme utilizzate e altre commissioni.</t>
  </si>
  <si>
    <t>soglia CIV</t>
  </si>
  <si>
    <t>Quali condizioni economiche sono applicate all'apertura di credito in conto corrente e quali all’utilizzo oltre l’importo dell’affidamento (c.d. “sconfinamento” o “utilizzo extra fido”):</t>
  </si>
  <si>
    <r>
      <t>Interessi debitori extra fido</t>
    </r>
    <r>
      <rPr>
        <sz val="10"/>
        <rFont val="Arial"/>
        <family val="2"/>
      </rPr>
      <t xml:space="preserve">: calcolati sulla base del tasso extra fido applicato sull’ammontare  e per la durata dello sconfinamento. </t>
    </r>
  </si>
  <si>
    <r>
      <rPr>
        <b/>
        <sz val="10"/>
        <rFont val="Arial"/>
        <family val="2"/>
      </rPr>
      <t xml:space="preserve">Commissione di Disponibilità Fondi, </t>
    </r>
    <r>
      <rPr>
        <sz val="10"/>
        <rFont val="Arial"/>
        <family val="2"/>
      </rPr>
      <t>calcolata al termine di ogni trimestre solare, applicando la percentuale prevista alla media dell’ammontare complessivo delle aperture di credito concesse al Cliente in essere durante il trimestre stesso, anche solo per parte di questo periodo e anche qualora tale ammontare complessivo sia stato utilizzato, in tutto o in parte.</t>
    </r>
  </si>
  <si>
    <t>per gli sconfinamenti fino a 1.500,00 euro</t>
  </si>
  <si>
    <t>Tasso debitore annuo nominale sulle somme utilizzate:</t>
  </si>
  <si>
    <t>per gli sconfinamenti oltre 1.500,00 euro</t>
  </si>
  <si>
    <t xml:space="preserve">Tasso Extra Fido: </t>
  </si>
  <si>
    <t>Tasso debitore massimo</t>
  </si>
  <si>
    <t>Tasso soglia per cap:</t>
  </si>
  <si>
    <t>Importo interessi entro fido</t>
  </si>
  <si>
    <t>Importo interessi extra fido</t>
  </si>
  <si>
    <t xml:space="preserve">     CDF standard</t>
  </si>
  <si>
    <r>
      <t>Commissione di Istruttoria Veloce (CIV):</t>
    </r>
    <r>
      <rPr>
        <sz val="10"/>
        <rFont val="Arial"/>
        <family val="2"/>
      </rPr>
      <t xml:space="preserve"> La CIV è dovuta ogni volta che si verifica un utilizzo, o comunque un addebito, di somme di denaro in mancanza di affidamento, in eccedenza rispetto al saldo del Conto (c.d. “sconfinamento in assenza di fido” o “sconfinamento”) oppure un addebito che aumenta uno sconfinamento già esistente e quindi, può essere applicata anche più volte nello stesso trimestre solare.
Se il Cliente è un consumatore, la CIV non è dovuta quando ricorrono entrambe le seguenti condizioni:
- lo sconfinamento è inferiore o pari a 500 euro;
- lo sconfinamento ha durata non superiore a 7 giorni di calendario consecutivi.
Questa esclusione si applica una sola volta per ciascun trimestre solare.</t>
    </r>
  </si>
  <si>
    <r>
      <rPr>
        <b/>
        <sz val="10"/>
        <rFont val="Arial"/>
        <family val="2"/>
      </rPr>
      <t>Commissione di Istruttoria Veloce (CIV)</t>
    </r>
    <r>
      <rPr>
        <sz val="10"/>
        <rFont val="Arial"/>
        <family val="2"/>
      </rPr>
      <t>: dovuta ogni volta che si verifica uno sconfinamento oppure un addebito che aumenta uno sconfinamento già esistente e quindi  può essere applicata anche più volte nello stesso trimestre solare.
Se il Cliente è un consumatore, la CIV non è dovuta quando ricorrono entrambe le seguenti condizioni:
- finché lo sconfinamento – anche se derivante da più addebiti - è inferiore o pari a 500 euro;
- finché lo sconfinamento ha durata non superiore a 7 giorni di calendario consecutivi.
Questa esclusione si applica una sola volta per ciascun trimestre solare.</t>
    </r>
  </si>
  <si>
    <r>
      <t xml:space="preserve">Questo strumento è stato ideato per i clienti consumatori </t>
    </r>
    <r>
      <rPr>
        <vertAlign val="superscript"/>
        <sz val="10"/>
        <rFont val="Arial"/>
        <family val="2"/>
      </rPr>
      <t xml:space="preserve">(*) </t>
    </r>
  </si>
  <si>
    <t>Per ogni ulteriore informazione, puoi consultare i fogli informativi anche presenti su questo sito e comunque rivolgerti ad una filiale della banca (documento denominato "informazioni europee di base sul credito ai consumatori" relativo all' Apertura di Credito in Conto Corrente ai Consumatori, disponibile in filiale su richiesta e Foglio Informativo "Conto corrente - Conto ordinario per clienti consumatori").</t>
  </si>
  <si>
    <r>
      <t xml:space="preserve"> </t>
    </r>
    <r>
      <rPr>
        <vertAlign val="superscript"/>
        <sz val="10"/>
        <rFont val="Arial"/>
        <family val="2"/>
      </rPr>
      <t>(*)</t>
    </r>
    <r>
      <rPr>
        <sz val="10"/>
        <rFont val="Arial"/>
        <family val="2"/>
      </rPr>
      <t xml:space="preserve"> Chi sono i clienti consumatori?</t>
    </r>
  </si>
  <si>
    <t>I clienti consumatori sono le persone fisiche che agiscono per scopi estranei all'attività imprenditoriale, commerciale, artigianale o professionale eventualmente svolta.</t>
  </si>
  <si>
    <r>
      <t>Interessi su saldo debitore:</t>
    </r>
    <r>
      <rPr>
        <sz val="10"/>
        <rFont val="Arial"/>
        <family val="2"/>
      </rPr>
      <t xml:space="preserve"> calcolato sulla base del tasso debitore annuo nominale sulle somme utilizzate, previsto per gli sconfinamenti in assenza di fido, con base 365 giorni (366 se anno bisestile). La periodicità di liquidazione degli interessi è annuale.</t>
    </r>
  </si>
  <si>
    <t xml:space="preserve">Periodicità di liquidazione degli interessi: annuale. Gli interessi sono conteggiati il 31 dicembre di ciascun anno e divengono esigibili il 1° marzo dell’anno successivo.  Nel caso di chiusura dell’apertura di credito o nell’ipotesi  in cui  il relativo contratto sia stipulato e si esaurisca nel corso dello stesso anno  solare,  gli interessi vengono  conteggiati al termine dell’apertura di credito per cui sono dovuti e sono immediatamente esigibili. </t>
  </si>
  <si>
    <t>Massimo saldo liquido debitore (riferimento soglia usura)</t>
  </si>
  <si>
    <t>SCONFINAMENTO DI CLIENTE CONSUMATORE AFFIDATO</t>
  </si>
  <si>
    <t>NON SI UTILIZZA PIU': Costo per operazione di prelievo e di rimborso del credito erogato</t>
  </si>
  <si>
    <t>- per le Aperture di credito di importo fino a euro 5.000</t>
  </si>
  <si>
    <t>- per le Aperture di credito di importo superiore a euro 5.000</t>
  </si>
  <si>
    <t xml:space="preserve">      Importo &gt; € 5000</t>
  </si>
  <si>
    <t>Scoperto &gt; € 1500</t>
  </si>
  <si>
    <t>Spread in diminuzione: &lt;= € 5000</t>
  </si>
  <si>
    <t xml:space="preserve">                                   &gt; € 5000</t>
  </si>
  <si>
    <t>- tasso fascia &lt;= € 5000</t>
  </si>
  <si>
    <t>- tasso fascia &gt; € 5000</t>
  </si>
  <si>
    <t>1° Aprile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</si>
</sst>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_-;\-* #,##0_-;_-* &quot;-&quot;_-;_-@_-"/>
    <numFmt numFmtId="165" formatCode="_-* #,##0.00_-;\-* #,##0.00_-;_-* &quot;-&quot;??_-;_-@_-"/>
    <numFmt numFmtId="166" formatCode="&quot;€&quot;\ #,##0.00;\-&quot;€&quot;\ #,##0.00"/>
    <numFmt numFmtId="167" formatCode="_-&quot;€&quot;\ * #,##0_-;\-&quot;€&quot;\ * #,##0_-;_-&quot;€&quot;\ * &quot;-&quot;_-;_-@_-"/>
    <numFmt numFmtId="168" formatCode="_-&quot;€&quot;\ * #,##0.00_-;\-&quot;€&quot;\ * #,##0.00_-;_-&quot;€&quot;\ * &quot;-&quot;??_-;_-@_-"/>
    <numFmt numFmtId="169" formatCode="0.000%"/>
    <numFmt numFmtId="170" formatCode="0.0000%"/>
    <numFmt numFmtId="171" formatCode="0.00000%"/>
    <numFmt numFmtId="172" formatCode="_-&quot;€&quot;\ * #,##0.00_-;\-&quot;€&quot;\ * #,##0.00_-;_-&quot;€&quot;\ * &quot;-&quot;_-;_-@_-"/>
    <numFmt numFmtId="173" formatCode="_-* #,##0_-;\-* #,##0_-;_-* &quot;-&quot;??_-;_-@_-"/>
    <numFmt numFmtId="174" formatCode="&quot;€&quot;\ #,##0.00"/>
  </numFmts>
  <fonts count="34">
    <font>
      <sz val="10"/>
      <name val="Arial"/>
    </font>
    <font>
      <sz val="10"/>
      <name val="Arial"/>
      <family val="2"/>
    </font>
    <font>
      <sz val="8"/>
      <name val="Arial"/>
      <family val="2"/>
    </font>
    <font>
      <b/>
      <sz val="10"/>
      <name val="Arial"/>
      <family val="2"/>
    </font>
    <font>
      <sz val="10"/>
      <color indexed="10"/>
      <name val="Arial"/>
      <family val="2"/>
    </font>
    <font>
      <sz val="10"/>
      <name val="Arial"/>
      <family val="2"/>
    </font>
    <font>
      <b/>
      <i/>
      <sz val="16"/>
      <color indexed="17"/>
      <name val="Arial"/>
      <family val="2"/>
    </font>
    <font>
      <b/>
      <i/>
      <sz val="10"/>
      <name val="Arial"/>
      <family val="2"/>
    </font>
    <font>
      <vertAlign val="superscript"/>
      <sz val="10"/>
      <name val="Arial"/>
      <family val="2"/>
    </font>
    <font>
      <sz val="12"/>
      <name val="Arial"/>
      <family val="2"/>
    </font>
    <font>
      <b/>
      <sz val="12"/>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i/>
      <sz val="10"/>
      <name val="Verdana"/>
      <family val="2"/>
    </font>
    <font>
      <b/>
      <sz val="9"/>
      <name val="Arial"/>
      <family val="2"/>
    </font>
    <font>
      <sz val="8.5"/>
      <name val="Frutiger LT 45 Light"/>
      <family val="2"/>
    </font>
    <font>
      <sz val="10"/>
      <color rgb="FFFF0000"/>
      <name val="Arial"/>
      <family val="2"/>
    </font>
    <font>
      <sz val="10"/>
      <name val="Times New Roman"/>
      <family val="1"/>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41"/>
        <bgColor indexed="64"/>
      </patternFill>
    </fill>
    <fill>
      <patternFill patternType="solid">
        <fgColor indexed="17"/>
        <bgColor indexed="64"/>
      </patternFill>
    </fill>
    <fill>
      <patternFill patternType="solid">
        <fgColor indexed="52"/>
        <bgColor indexed="64"/>
      </patternFill>
    </fill>
    <fill>
      <patternFill patternType="solid">
        <fgColor indexed="22"/>
        <bgColor indexed="64"/>
      </patternFill>
    </fill>
    <fill>
      <patternFill patternType="solid">
        <fgColor indexed="47"/>
        <bgColor indexed="64"/>
      </patternFill>
    </fill>
    <fill>
      <patternFill patternType="solid">
        <fgColor indexed="42"/>
        <bgColor indexed="64"/>
      </patternFill>
    </fill>
    <fill>
      <patternFill patternType="solid">
        <fgColor rgb="FFFFFFCC"/>
        <bgColor indexed="64"/>
      </patternFill>
    </fill>
    <fill>
      <patternFill patternType="solid">
        <fgColor theme="0"/>
        <bgColor indexed="64"/>
      </patternFill>
    </fill>
    <fill>
      <patternFill patternType="solid">
        <fgColor theme="8" tint="0.79998168889431442"/>
        <bgColor indexed="64"/>
      </patternFill>
    </fill>
    <fill>
      <patternFill patternType="solid">
        <fgColor rgb="FFCCFFFF"/>
        <bgColor indexed="64"/>
      </patternFill>
    </fill>
    <fill>
      <patternFill patternType="solid">
        <fgColor rgb="FF92D050"/>
        <bgColor indexed="64"/>
      </patternFill>
    </fill>
  </fills>
  <borders count="42">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thin">
        <color indexed="52"/>
      </bottom>
      <diagonal/>
    </border>
    <border>
      <left/>
      <right/>
      <top style="thin">
        <color indexed="52"/>
      </top>
      <bottom/>
      <diagonal/>
    </border>
    <border>
      <left/>
      <right/>
      <top/>
      <bottom style="medium">
        <color indexed="52"/>
      </bottom>
      <diagonal/>
    </border>
    <border>
      <left/>
      <right/>
      <top/>
      <bottom style="thick">
        <color indexed="52"/>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top style="medium">
        <color indexed="52"/>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4">
    <xf numFmtId="0" fontId="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4" fillId="3" borderId="0" applyNumberFormat="0" applyBorder="0" applyAlignment="0" applyProtection="0"/>
    <xf numFmtId="0" fontId="15" fillId="20" borderId="1" applyNumberFormat="0" applyAlignment="0" applyProtection="0"/>
    <xf numFmtId="0" fontId="16" fillId="21" borderId="3" applyNumberFormat="0" applyAlignment="0" applyProtection="0"/>
    <xf numFmtId="0" fontId="17" fillId="0" borderId="0" applyNumberFormat="0" applyFill="0" applyBorder="0" applyAlignment="0" applyProtection="0"/>
    <xf numFmtId="0" fontId="18" fillId="4" borderId="0" applyNumberFormat="0" applyBorder="0" applyAlignment="0" applyProtection="0"/>
    <xf numFmtId="0" fontId="19" fillId="0" borderId="4" applyNumberFormat="0" applyFill="0" applyAlignment="0" applyProtection="0"/>
    <xf numFmtId="0" fontId="20" fillId="0" borderId="5" applyNumberFormat="0" applyFill="0" applyAlignment="0" applyProtection="0"/>
    <xf numFmtId="0" fontId="21" fillId="0" borderId="6" applyNumberFormat="0" applyFill="0" applyAlignment="0" applyProtection="0"/>
    <xf numFmtId="0" fontId="21" fillId="0" borderId="0" applyNumberFormat="0" applyFill="0" applyBorder="0" applyAlignment="0" applyProtection="0"/>
    <xf numFmtId="0" fontId="22" fillId="7" borderId="1" applyNumberFormat="0" applyAlignment="0" applyProtection="0"/>
    <xf numFmtId="0" fontId="23" fillId="0" borderId="2" applyNumberFormat="0" applyFill="0" applyAlignment="0" applyProtection="0"/>
    <xf numFmtId="165" fontId="1" fillId="0" borderId="0" applyFont="0" applyFill="0" applyBorder="0" applyAlignment="0" applyProtection="0"/>
    <xf numFmtId="0" fontId="24" fillId="22" borderId="0" applyNumberFormat="0" applyBorder="0" applyAlignment="0" applyProtection="0"/>
    <xf numFmtId="0" fontId="1" fillId="23" borderId="7" applyNumberFormat="0" applyFont="0" applyAlignment="0" applyProtection="0"/>
    <xf numFmtId="0" fontId="25" fillId="20" borderId="8" applyNumberFormat="0" applyAlignment="0" applyProtection="0"/>
    <xf numFmtId="9" fontId="1" fillId="0" borderId="0" applyFont="0" applyFill="0" applyBorder="0" applyAlignment="0" applyProtection="0"/>
    <xf numFmtId="0" fontId="26" fillId="0" borderId="0" applyNumberFormat="0" applyFill="0" applyBorder="0" applyAlignment="0" applyProtection="0"/>
    <xf numFmtId="0" fontId="27" fillId="0" borderId="9" applyNumberFormat="0" applyFill="0" applyAlignment="0" applyProtection="0"/>
    <xf numFmtId="0" fontId="28" fillId="0" borderId="0" applyNumberFormat="0" applyFill="0" applyBorder="0" applyAlignment="0" applyProtection="0"/>
  </cellStyleXfs>
  <cellXfs count="237">
    <xf numFmtId="0" fontId="0" fillId="0" borderId="0" xfId="0"/>
    <xf numFmtId="0" fontId="0" fillId="0" borderId="0" xfId="0" quotePrefix="1"/>
    <xf numFmtId="0" fontId="0" fillId="0" borderId="0" xfId="0" applyAlignment="1">
      <alignment horizontal="right"/>
    </xf>
    <xf numFmtId="165" fontId="0" fillId="0" borderId="0" xfId="36" applyFont="1"/>
    <xf numFmtId="0" fontId="0" fillId="0" borderId="0" xfId="0" applyAlignment="1">
      <alignment vertical="top" wrapText="1"/>
    </xf>
    <xf numFmtId="168" fontId="0" fillId="24" borderId="10" xfId="0" applyNumberFormat="1" applyFill="1" applyBorder="1"/>
    <xf numFmtId="168" fontId="0" fillId="24" borderId="11" xfId="0" applyNumberFormat="1" applyFill="1" applyBorder="1"/>
    <xf numFmtId="168" fontId="0" fillId="24" borderId="12" xfId="0" applyNumberFormat="1" applyFill="1" applyBorder="1"/>
    <xf numFmtId="0" fontId="0" fillId="0" borderId="0" xfId="0" applyFill="1" applyBorder="1"/>
    <xf numFmtId="0" fontId="0" fillId="0" borderId="0" xfId="0" applyBorder="1"/>
    <xf numFmtId="0" fontId="3" fillId="0" borderId="0" xfId="0" applyFont="1"/>
    <xf numFmtId="0" fontId="4" fillId="0" borderId="0" xfId="0" applyFont="1"/>
    <xf numFmtId="0" fontId="0" fillId="0" borderId="0" xfId="0" applyAlignment="1">
      <alignment wrapText="1"/>
    </xf>
    <xf numFmtId="10" fontId="0" fillId="25" borderId="0" xfId="40" applyNumberFormat="1" applyFont="1" applyFill="1"/>
    <xf numFmtId="0" fontId="0" fillId="0" borderId="0" xfId="0" applyFill="1"/>
    <xf numFmtId="0" fontId="0" fillId="0" borderId="10" xfId="0" applyFill="1" applyBorder="1"/>
    <xf numFmtId="171" fontId="0" fillId="0" borderId="0" xfId="40" applyNumberFormat="1" applyFont="1"/>
    <xf numFmtId="0" fontId="3" fillId="0" borderId="0" xfId="0" applyFont="1" applyFill="1"/>
    <xf numFmtId="0" fontId="5" fillId="0" borderId="0" xfId="0" applyFont="1"/>
    <xf numFmtId="0" fontId="5" fillId="0" borderId="0" xfId="0" applyFont="1" applyAlignment="1"/>
    <xf numFmtId="0" fontId="5" fillId="26" borderId="0" xfId="0" applyFont="1" applyFill="1"/>
    <xf numFmtId="0" fontId="5" fillId="27" borderId="0" xfId="0" applyFont="1" applyFill="1"/>
    <xf numFmtId="0" fontId="7" fillId="0" borderId="14" xfId="0" applyFont="1" applyBorder="1"/>
    <xf numFmtId="0" fontId="5" fillId="0" borderId="14" xfId="0" applyFont="1" applyBorder="1"/>
    <xf numFmtId="0" fontId="5" fillId="0" borderId="15" xfId="0" applyFont="1" applyBorder="1"/>
    <xf numFmtId="0" fontId="5" fillId="0" borderId="0" xfId="0" applyFont="1" applyAlignment="1">
      <alignment horizontal="left" vertical="center" wrapText="1"/>
    </xf>
    <xf numFmtId="0" fontId="5" fillId="0" borderId="0" xfId="0" applyFont="1" applyAlignment="1">
      <alignment vertical="center" wrapText="1"/>
    </xf>
    <xf numFmtId="0" fontId="5" fillId="0" borderId="14" xfId="0" applyFont="1" applyBorder="1" applyAlignment="1">
      <alignment vertical="center" wrapText="1"/>
    </xf>
    <xf numFmtId="0" fontId="5" fillId="27" borderId="0" xfId="0" applyFont="1" applyFill="1" applyAlignment="1">
      <alignment vertical="center" wrapText="1"/>
    </xf>
    <xf numFmtId="0" fontId="9" fillId="0" borderId="0" xfId="0" applyFont="1"/>
    <xf numFmtId="0" fontId="10" fillId="0" borderId="0" xfId="0" applyFont="1"/>
    <xf numFmtId="0" fontId="5" fillId="0" borderId="0" xfId="0" applyFont="1" applyBorder="1"/>
    <xf numFmtId="0" fontId="5" fillId="27" borderId="0" xfId="0" applyFont="1" applyFill="1" applyBorder="1"/>
    <xf numFmtId="0" fontId="5" fillId="0" borderId="0" xfId="0" applyFont="1" applyAlignment="1">
      <alignment wrapText="1"/>
    </xf>
    <xf numFmtId="0" fontId="3" fillId="0" borderId="0" xfId="0" applyFont="1" applyAlignment="1">
      <alignment horizontal="left" vertical="center" wrapText="1"/>
    </xf>
    <xf numFmtId="0" fontId="9" fillId="0" borderId="0" xfId="0" applyFont="1" applyAlignment="1"/>
    <xf numFmtId="167" fontId="9" fillId="0" borderId="0" xfId="0" applyNumberFormat="1" applyFont="1" applyFill="1" applyBorder="1"/>
    <xf numFmtId="0" fontId="9" fillId="0" borderId="16" xfId="0" applyFont="1" applyBorder="1"/>
    <xf numFmtId="0" fontId="5" fillId="0" borderId="16" xfId="0" applyFont="1" applyBorder="1"/>
    <xf numFmtId="0" fontId="9" fillId="28" borderId="10" xfId="0" applyFont="1" applyFill="1" applyBorder="1"/>
    <xf numFmtId="168" fontId="9" fillId="29" borderId="10" xfId="0" applyNumberFormat="1" applyFont="1" applyFill="1" applyBorder="1" applyAlignment="1"/>
    <xf numFmtId="0" fontId="9" fillId="0" borderId="0" xfId="0" applyFont="1" applyAlignment="1">
      <alignment wrapText="1"/>
    </xf>
    <xf numFmtId="168" fontId="10" fillId="30" borderId="10" xfId="0" applyNumberFormat="1" applyFont="1" applyFill="1" applyBorder="1" applyAlignment="1"/>
    <xf numFmtId="0" fontId="5" fillId="0" borderId="0" xfId="0" applyFont="1" applyFill="1"/>
    <xf numFmtId="0" fontId="9" fillId="0" borderId="0" xfId="0" applyFont="1" applyFill="1" applyBorder="1" applyAlignment="1"/>
    <xf numFmtId="0" fontId="9" fillId="0" borderId="0" xfId="0" applyFont="1" applyFill="1" applyAlignment="1"/>
    <xf numFmtId="0" fontId="7" fillId="0" borderId="16" xfId="0" applyFont="1" applyBorder="1" applyAlignment="1">
      <alignment vertical="center"/>
    </xf>
    <xf numFmtId="0" fontId="5" fillId="0" borderId="0" xfId="0" applyFont="1" applyBorder="1" applyAlignment="1">
      <alignment wrapText="1"/>
    </xf>
    <xf numFmtId="0" fontId="5" fillId="0" borderId="0" xfId="0" applyFont="1" applyAlignment="1">
      <alignment horizontal="right"/>
    </xf>
    <xf numFmtId="0" fontId="10" fillId="0" borderId="0" xfId="0" applyFont="1" applyFill="1" applyAlignment="1">
      <alignment vertical="center" wrapText="1"/>
    </xf>
    <xf numFmtId="0" fontId="9" fillId="0" borderId="0" xfId="0" applyFont="1" applyAlignment="1">
      <alignment vertical="top" wrapText="1"/>
    </xf>
    <xf numFmtId="0" fontId="5" fillId="0" borderId="0" xfId="0" applyFont="1" applyFill="1" applyAlignment="1"/>
    <xf numFmtId="0" fontId="29" fillId="0" borderId="14" xfId="0" applyFont="1" applyBorder="1"/>
    <xf numFmtId="0" fontId="29" fillId="0" borderId="16" xfId="0" applyFont="1" applyBorder="1" applyAlignment="1">
      <alignment vertical="center"/>
    </xf>
    <xf numFmtId="0" fontId="5" fillId="0" borderId="0" xfId="0" applyFont="1" applyAlignment="1">
      <alignment vertical="top" wrapText="1"/>
    </xf>
    <xf numFmtId="0" fontId="5" fillId="27" borderId="0" xfId="0" applyFont="1" applyFill="1" applyAlignment="1">
      <alignment wrapText="1"/>
    </xf>
    <xf numFmtId="0" fontId="5" fillId="0" borderId="17" xfId="0" applyFont="1" applyBorder="1" applyAlignment="1">
      <alignment wrapText="1"/>
    </xf>
    <xf numFmtId="0" fontId="3" fillId="0" borderId="0" xfId="0" applyFont="1" applyAlignment="1">
      <alignment wrapText="1"/>
    </xf>
    <xf numFmtId="0" fontId="3" fillId="0" borderId="0" xfId="0" applyFont="1" applyBorder="1" applyAlignment="1">
      <alignment wrapText="1"/>
    </xf>
    <xf numFmtId="0" fontId="30" fillId="0" borderId="0" xfId="0" applyFont="1" applyAlignment="1">
      <alignment wrapText="1"/>
    </xf>
    <xf numFmtId="0" fontId="0" fillId="0" borderId="0" xfId="0" applyAlignment="1">
      <alignment vertical="top"/>
    </xf>
    <xf numFmtId="0" fontId="9" fillId="0" borderId="0" xfId="0" applyFont="1" applyFill="1" applyAlignment="1">
      <alignment vertical="top"/>
    </xf>
    <xf numFmtId="168" fontId="9" fillId="28" borderId="10" xfId="0" applyNumberFormat="1" applyFont="1" applyFill="1" applyBorder="1"/>
    <xf numFmtId="168" fontId="0" fillId="0" borderId="0" xfId="0" applyNumberFormat="1"/>
    <xf numFmtId="10" fontId="0" fillId="0" borderId="0" xfId="40" applyNumberFormat="1" applyFont="1" applyFill="1"/>
    <xf numFmtId="168" fontId="0" fillId="0" borderId="0" xfId="36" applyNumberFormat="1" applyFont="1"/>
    <xf numFmtId="168" fontId="0" fillId="0" borderId="18" xfId="0" applyNumberFormat="1" applyBorder="1"/>
    <xf numFmtId="168" fontId="0" fillId="0" borderId="18" xfId="36" applyNumberFormat="1" applyFont="1" applyBorder="1"/>
    <xf numFmtId="0" fontId="0" fillId="0" borderId="18" xfId="0" applyBorder="1" applyAlignment="1">
      <alignment horizontal="right"/>
    </xf>
    <xf numFmtId="0" fontId="0" fillId="0" borderId="0" xfId="0" applyBorder="1" applyAlignment="1">
      <alignment horizontal="right"/>
    </xf>
    <xf numFmtId="168" fontId="0" fillId="0" borderId="0" xfId="0" applyNumberFormat="1" applyBorder="1"/>
    <xf numFmtId="165" fontId="0" fillId="0" borderId="0" xfId="36" applyFont="1" applyBorder="1"/>
    <xf numFmtId="10" fontId="0" fillId="0" borderId="0" xfId="40" applyNumberFormat="1" applyFont="1" applyBorder="1"/>
    <xf numFmtId="0" fontId="3" fillId="0" borderId="0" xfId="0" applyFont="1" applyBorder="1" applyAlignment="1">
      <alignment horizontal="left"/>
    </xf>
    <xf numFmtId="172" fontId="0" fillId="0" borderId="10" xfId="0" applyNumberFormat="1" applyFill="1" applyBorder="1"/>
    <xf numFmtId="10" fontId="0" fillId="0" borderId="0" xfId="40" applyNumberFormat="1" applyFont="1"/>
    <xf numFmtId="0" fontId="3" fillId="0" borderId="0" xfId="0" applyFont="1" applyBorder="1"/>
    <xf numFmtId="164" fontId="0" fillId="0" borderId="0" xfId="36" applyNumberFormat="1" applyFont="1"/>
    <xf numFmtId="172" fontId="9" fillId="28" borderId="10" xfId="0" applyNumberFormat="1" applyFont="1" applyFill="1" applyBorder="1"/>
    <xf numFmtId="0" fontId="9" fillId="0" borderId="19" xfId="0" applyFont="1" applyFill="1" applyBorder="1" applyAlignment="1"/>
    <xf numFmtId="0" fontId="9" fillId="0" borderId="0" xfId="0" applyFont="1" applyFill="1"/>
    <xf numFmtId="0" fontId="9" fillId="0" borderId="0" xfId="0" applyFont="1" applyFill="1" applyAlignment="1">
      <alignment wrapText="1"/>
    </xf>
    <xf numFmtId="168" fontId="9" fillId="30" borderId="10" xfId="0" applyNumberFormat="1" applyFont="1" applyFill="1" applyBorder="1" applyAlignment="1"/>
    <xf numFmtId="0" fontId="0" fillId="0" borderId="0" xfId="0" applyAlignment="1">
      <alignment horizontal="left" vertical="center"/>
    </xf>
    <xf numFmtId="0" fontId="3" fillId="0" borderId="0" xfId="0" applyFont="1" applyFill="1" applyAlignment="1">
      <alignment horizontal="left" vertical="center" wrapText="1"/>
    </xf>
    <xf numFmtId="0" fontId="7" fillId="0" borderId="0" xfId="0" applyFont="1" applyBorder="1" applyAlignment="1">
      <alignment vertical="center"/>
    </xf>
    <xf numFmtId="0" fontId="5" fillId="0" borderId="0" xfId="0" applyFont="1" applyBorder="1" applyAlignment="1">
      <alignment horizontal="left"/>
    </xf>
    <xf numFmtId="0" fontId="5" fillId="0" borderId="0" xfId="0" applyFont="1" applyAlignment="1">
      <alignment horizontal="left"/>
    </xf>
    <xf numFmtId="10" fontId="5" fillId="0" borderId="0" xfId="0" applyNumberFormat="1" applyFont="1" applyFill="1" applyBorder="1" applyAlignment="1">
      <alignment horizontal="left" wrapText="1"/>
    </xf>
    <xf numFmtId="0" fontId="5" fillId="0" borderId="0" xfId="0" applyFont="1" applyFill="1" applyAlignment="1">
      <alignment vertical="center" wrapText="1"/>
    </xf>
    <xf numFmtId="0" fontId="0" fillId="0" borderId="0" xfId="0" quotePrefix="1" applyAlignment="1">
      <alignment vertical="top" wrapText="1"/>
    </xf>
    <xf numFmtId="168" fontId="0" fillId="0" borderId="0" xfId="36" applyNumberFormat="1" applyFont="1" applyFill="1" applyAlignment="1">
      <alignment vertical="top"/>
    </xf>
    <xf numFmtId="173" fontId="0" fillId="0" borderId="0" xfId="36" applyNumberFormat="1" applyFont="1"/>
    <xf numFmtId="10" fontId="0" fillId="0" borderId="0" xfId="40" applyNumberFormat="1" applyFont="1" applyFill="1" applyAlignment="1">
      <alignment vertical="top"/>
    </xf>
    <xf numFmtId="10" fontId="0" fillId="0" borderId="0" xfId="40" quotePrefix="1" applyNumberFormat="1" applyFont="1" applyFill="1" applyAlignment="1">
      <alignment vertical="top"/>
    </xf>
    <xf numFmtId="0" fontId="0" fillId="0" borderId="18" xfId="0" applyBorder="1"/>
    <xf numFmtId="0" fontId="5" fillId="0" borderId="0" xfId="0" applyFont="1" applyFill="1" applyBorder="1" applyAlignment="1">
      <alignment horizontal="left"/>
    </xf>
    <xf numFmtId="0" fontId="4" fillId="0" borderId="0" xfId="0" applyFont="1" applyFill="1" applyAlignment="1">
      <alignment vertical="center"/>
    </xf>
    <xf numFmtId="170" fontId="0" fillId="0" borderId="0" xfId="40" applyNumberFormat="1" applyFont="1" applyFill="1"/>
    <xf numFmtId="0" fontId="0" fillId="0" borderId="20" xfId="0" applyBorder="1"/>
    <xf numFmtId="0" fontId="5" fillId="0" borderId="0" xfId="0" quotePrefix="1" applyFont="1" applyAlignment="1">
      <alignment vertical="center"/>
    </xf>
    <xf numFmtId="172" fontId="0" fillId="31" borderId="10" xfId="0" applyNumberFormat="1" applyFill="1" applyBorder="1"/>
    <xf numFmtId="0" fontId="0" fillId="31" borderId="10" xfId="0" applyFill="1" applyBorder="1"/>
    <xf numFmtId="0" fontId="5" fillId="0" borderId="0" xfId="0" applyFont="1" applyBorder="1" applyAlignment="1">
      <alignment horizontal="left" wrapText="1"/>
    </xf>
    <xf numFmtId="0" fontId="5" fillId="0" borderId="18" xfId="0" quotePrefix="1" applyFont="1" applyBorder="1"/>
    <xf numFmtId="0" fontId="31" fillId="0" borderId="21" xfId="0" applyFont="1" applyBorder="1" applyAlignment="1">
      <alignment horizontal="center" vertical="center" wrapText="1"/>
    </xf>
    <xf numFmtId="0" fontId="31" fillId="0" borderId="22"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24" xfId="0" applyFont="1" applyBorder="1" applyAlignment="1">
      <alignment horizontal="center" vertical="center"/>
    </xf>
    <xf numFmtId="0" fontId="31" fillId="0" borderId="25" xfId="0" applyFont="1" applyBorder="1" applyAlignment="1">
      <alignment horizontal="center" vertical="center"/>
    </xf>
    <xf numFmtId="0" fontId="31" fillId="0" borderId="26" xfId="0" applyFont="1" applyBorder="1" applyAlignment="1">
      <alignment horizontal="center" vertical="center"/>
    </xf>
    <xf numFmtId="170" fontId="31" fillId="0" borderId="27" xfId="0" applyNumberFormat="1" applyFont="1" applyBorder="1" applyAlignment="1">
      <alignment horizontal="center" vertical="center"/>
    </xf>
    <xf numFmtId="9" fontId="31" fillId="33" borderId="28" xfId="0" applyNumberFormat="1" applyFont="1" applyFill="1" applyBorder="1" applyAlignment="1">
      <alignment horizontal="center" vertical="center"/>
    </xf>
    <xf numFmtId="170" fontId="31" fillId="0" borderId="28" xfId="0" applyNumberFormat="1" applyFont="1" applyBorder="1" applyAlignment="1">
      <alignment horizontal="right" vertical="center"/>
    </xf>
    <xf numFmtId="170" fontId="31" fillId="0" borderId="29" xfId="0" applyNumberFormat="1" applyFont="1" applyBorder="1" applyAlignment="1">
      <alignment horizontal="right" vertical="center"/>
    </xf>
    <xf numFmtId="170" fontId="31" fillId="0" borderId="30" xfId="0" applyNumberFormat="1" applyFont="1" applyBorder="1" applyAlignment="1">
      <alignment horizontal="center" vertical="center"/>
    </xf>
    <xf numFmtId="10" fontId="31" fillId="33" borderId="31" xfId="0" applyNumberFormat="1" applyFont="1" applyFill="1" applyBorder="1" applyAlignment="1">
      <alignment horizontal="center" vertical="center"/>
    </xf>
    <xf numFmtId="170" fontId="31" fillId="0" borderId="31" xfId="0" applyNumberFormat="1" applyFont="1" applyBorder="1" applyAlignment="1">
      <alignment horizontal="right" vertical="center"/>
    </xf>
    <xf numFmtId="170" fontId="31" fillId="0" borderId="32" xfId="0" applyNumberFormat="1" applyFont="1" applyBorder="1" applyAlignment="1">
      <alignment horizontal="right" vertical="center"/>
    </xf>
    <xf numFmtId="170" fontId="31" fillId="0" borderId="24" xfId="0" applyNumberFormat="1" applyFont="1" applyBorder="1" applyAlignment="1">
      <alignment horizontal="center" vertical="center"/>
    </xf>
    <xf numFmtId="10" fontId="31" fillId="33" borderId="25" xfId="0" applyNumberFormat="1" applyFont="1" applyFill="1" applyBorder="1" applyAlignment="1">
      <alignment horizontal="center" vertical="center"/>
    </xf>
    <xf numFmtId="170" fontId="31" fillId="0" borderId="25" xfId="0" applyNumberFormat="1" applyFont="1" applyBorder="1" applyAlignment="1">
      <alignment horizontal="right" vertical="center"/>
    </xf>
    <xf numFmtId="170" fontId="31" fillId="0" borderId="26" xfId="0" applyNumberFormat="1" applyFont="1" applyBorder="1" applyAlignment="1">
      <alignment horizontal="right" vertical="center"/>
    </xf>
    <xf numFmtId="0" fontId="5" fillId="0" borderId="0" xfId="0" applyFont="1" applyAlignment="1">
      <alignment horizontal="left" vertical="center" wrapText="1"/>
    </xf>
    <xf numFmtId="0" fontId="1" fillId="0" borderId="0" xfId="0" applyFont="1"/>
    <xf numFmtId="0" fontId="1" fillId="0" borderId="0" xfId="0" quotePrefix="1" applyFont="1"/>
    <xf numFmtId="0" fontId="1" fillId="0" borderId="18" xfId="0" applyFont="1" applyBorder="1"/>
    <xf numFmtId="170" fontId="31" fillId="32" borderId="10" xfId="0" applyNumberFormat="1" applyFont="1" applyFill="1" applyBorder="1" applyAlignment="1">
      <alignment horizontal="right" vertical="center"/>
    </xf>
    <xf numFmtId="0" fontId="0" fillId="32" borderId="0" xfId="0" applyFill="1"/>
    <xf numFmtId="0" fontId="0" fillId="32" borderId="0" xfId="0" applyFill="1" applyAlignment="1">
      <alignment horizontal="left" wrapText="1"/>
    </xf>
    <xf numFmtId="168" fontId="0" fillId="25" borderId="0" xfId="40" applyNumberFormat="1" applyFont="1" applyFill="1"/>
    <xf numFmtId="0" fontId="1" fillId="0" borderId="18" xfId="0" quotePrefix="1" applyFont="1" applyBorder="1"/>
    <xf numFmtId="0" fontId="1" fillId="0" borderId="0" xfId="0" applyFont="1" applyBorder="1" applyAlignment="1">
      <alignment horizontal="left"/>
    </xf>
    <xf numFmtId="170" fontId="0" fillId="0" borderId="18" xfId="40" applyNumberFormat="1" applyFont="1" applyBorder="1"/>
    <xf numFmtId="174" fontId="0" fillId="25" borderId="0" xfId="40" applyNumberFormat="1" applyFont="1" applyFill="1"/>
    <xf numFmtId="0" fontId="32" fillId="0" borderId="0" xfId="0" applyFont="1" applyBorder="1" applyAlignment="1">
      <alignment horizontal="left" wrapText="1"/>
    </xf>
    <xf numFmtId="0" fontId="0" fillId="34" borderId="0" xfId="0" applyFill="1"/>
    <xf numFmtId="10" fontId="0" fillId="34" borderId="0" xfId="40" applyNumberFormat="1" applyFont="1" applyFill="1"/>
    <xf numFmtId="0" fontId="9" fillId="0" borderId="0" xfId="0" applyFont="1" applyAlignment="1">
      <alignment horizontal="left" wrapText="1"/>
    </xf>
    <xf numFmtId="168" fontId="0" fillId="0" borderId="18" xfId="0" applyNumberFormat="1" applyBorder="1" applyAlignment="1">
      <alignment horizontal="center" vertical="center"/>
    </xf>
    <xf numFmtId="166" fontId="0" fillId="0" borderId="0" xfId="0" applyNumberFormat="1"/>
    <xf numFmtId="10" fontId="1" fillId="0" borderId="0" xfId="0" applyNumberFormat="1" applyFont="1" applyFill="1" applyBorder="1" applyAlignment="1">
      <alignment horizontal="left" wrapText="1"/>
    </xf>
    <xf numFmtId="0" fontId="1" fillId="0" borderId="0" xfId="0" applyFont="1" applyAlignment="1">
      <alignment horizontal="left"/>
    </xf>
    <xf numFmtId="169" fontId="0" fillId="0" borderId="0" xfId="40" applyNumberFormat="1" applyFont="1"/>
    <xf numFmtId="168" fontId="0" fillId="24" borderId="13" xfId="0" applyNumberFormat="1" applyFill="1" applyBorder="1"/>
    <xf numFmtId="166" fontId="1" fillId="0" borderId="0" xfId="36" applyNumberFormat="1" applyFont="1" applyFill="1" applyBorder="1" applyAlignment="1">
      <alignment horizontal="left" vertical="center" wrapText="1"/>
    </xf>
    <xf numFmtId="174" fontId="1" fillId="0" borderId="0" xfId="0" applyNumberFormat="1" applyFont="1" applyBorder="1" applyAlignment="1">
      <alignment horizontal="left" wrapText="1"/>
    </xf>
    <xf numFmtId="169" fontId="0" fillId="0" borderId="0" xfId="40" applyNumberFormat="1" applyFont="1" applyFill="1"/>
    <xf numFmtId="168" fontId="1" fillId="0" borderId="0" xfId="36" applyNumberFormat="1" applyFont="1"/>
    <xf numFmtId="0" fontId="0" fillId="0" borderId="0" xfId="0" applyAlignment="1">
      <alignment wrapText="1"/>
    </xf>
    <xf numFmtId="168" fontId="0" fillId="0" borderId="0" xfId="0" applyNumberFormat="1" applyFill="1"/>
    <xf numFmtId="168" fontId="0" fillId="0" borderId="18" xfId="0" applyNumberFormat="1" applyFill="1" applyBorder="1"/>
    <xf numFmtId="0" fontId="1" fillId="0" borderId="0" xfId="0" applyFont="1" applyAlignment="1">
      <alignment horizontal="right"/>
    </xf>
    <xf numFmtId="169" fontId="1" fillId="0" borderId="0" xfId="0" applyNumberFormat="1" applyFont="1"/>
    <xf numFmtId="166" fontId="0" fillId="0" borderId="18" xfId="40" applyNumberFormat="1" applyFont="1" applyFill="1" applyBorder="1"/>
    <xf numFmtId="10" fontId="0" fillId="0" borderId="0" xfId="0" applyNumberFormat="1"/>
    <xf numFmtId="171" fontId="1" fillId="0" borderId="0" xfId="40" quotePrefix="1" applyNumberFormat="1" applyFont="1" applyFill="1"/>
    <xf numFmtId="170" fontId="31" fillId="0" borderId="10" xfId="0" applyNumberFormat="1" applyFont="1" applyBorder="1" applyAlignment="1">
      <alignment horizontal="right" vertical="center"/>
    </xf>
    <xf numFmtId="166" fontId="0" fillId="0" borderId="18" xfId="0" applyNumberFormat="1" applyBorder="1"/>
    <xf numFmtId="0" fontId="1" fillId="0" borderId="18" xfId="0" applyFont="1" applyBorder="1" applyAlignment="1">
      <alignment horizontal="left"/>
    </xf>
    <xf numFmtId="170" fontId="1" fillId="0" borderId="18" xfId="40" quotePrefix="1" applyNumberFormat="1" applyFont="1" applyFill="1" applyBorder="1"/>
    <xf numFmtId="170" fontId="5" fillId="0" borderId="0" xfId="0" applyNumberFormat="1" applyFont="1" applyBorder="1" applyAlignment="1">
      <alignment horizontal="left" wrapText="1"/>
    </xf>
    <xf numFmtId="170" fontId="9" fillId="0" borderId="10" xfId="0" applyNumberFormat="1" applyFont="1" applyBorder="1"/>
    <xf numFmtId="170" fontId="0" fillId="0" borderId="0" xfId="40" applyNumberFormat="1" applyFont="1"/>
    <xf numFmtId="0" fontId="33" fillId="0" borderId="0" xfId="0" applyFont="1" applyAlignment="1">
      <alignment vertical="center" wrapText="1"/>
    </xf>
    <xf numFmtId="15" fontId="29" fillId="0" borderId="16" xfId="0" applyNumberFormat="1" applyFont="1" applyBorder="1" applyAlignment="1">
      <alignment vertical="center"/>
    </xf>
    <xf numFmtId="10" fontId="0" fillId="35" borderId="11" xfId="40" applyNumberFormat="1" applyFont="1" applyFill="1" applyBorder="1"/>
    <xf numFmtId="10" fontId="0" fillId="35" borderId="12" xfId="40" applyNumberFormat="1" applyFont="1" applyFill="1" applyBorder="1"/>
    <xf numFmtId="15" fontId="1" fillId="35" borderId="0" xfId="0" quotePrefix="1" applyNumberFormat="1" applyFont="1" applyFill="1"/>
    <xf numFmtId="0" fontId="0" fillId="0" borderId="0" xfId="0" applyFill="1" applyAlignment="1">
      <alignment vertical="top" wrapText="1"/>
    </xf>
    <xf numFmtId="0" fontId="0" fillId="34" borderId="0" xfId="0" applyFill="1" applyAlignment="1">
      <alignment horizontal="left"/>
    </xf>
    <xf numFmtId="10" fontId="0" fillId="0" borderId="10" xfId="0" applyNumberFormat="1" applyFill="1" applyBorder="1"/>
    <xf numFmtId="170" fontId="9" fillId="32" borderId="10" xfId="40" applyNumberFormat="1" applyFont="1" applyFill="1" applyBorder="1" applyProtection="1">
      <protection hidden="1"/>
    </xf>
    <xf numFmtId="0" fontId="6" fillId="0" borderId="0" xfId="0" applyFont="1" applyAlignment="1">
      <alignment horizontal="left" vertical="center"/>
    </xf>
    <xf numFmtId="0" fontId="1"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1" fillId="0" borderId="0" xfId="0" applyFont="1" applyAlignment="1">
      <alignment wrapText="1"/>
    </xf>
    <xf numFmtId="0" fontId="1" fillId="0" borderId="16" xfId="0" applyFont="1" applyBorder="1" applyAlignment="1">
      <alignment horizontal="left" vertical="center"/>
    </xf>
    <xf numFmtId="0" fontId="11" fillId="0" borderId="0" xfId="0" applyFont="1" applyBorder="1" applyAlignment="1">
      <alignment horizontal="left" vertical="center" wrapText="1"/>
    </xf>
    <xf numFmtId="0" fontId="5" fillId="0" borderId="0" xfId="0" applyFont="1" applyBorder="1" applyAlignment="1">
      <alignment horizontal="left" vertical="center" wrapText="1"/>
    </xf>
    <xf numFmtId="0" fontId="1" fillId="0" borderId="33" xfId="0" applyFont="1" applyBorder="1" applyAlignment="1">
      <alignment horizontal="left" vertical="center" wrapText="1"/>
    </xf>
    <xf numFmtId="0" fontId="1" fillId="0" borderId="0" xfId="0" applyFont="1" applyFill="1" applyAlignment="1">
      <alignment horizontal="left" vertical="center" wrapText="1"/>
    </xf>
    <xf numFmtId="0" fontId="5" fillId="0" borderId="0" xfId="0" applyFont="1" applyFill="1" applyAlignment="1">
      <alignment horizontal="left" vertical="center" wrapText="1"/>
    </xf>
    <xf numFmtId="0" fontId="1" fillId="0" borderId="0" xfId="0" applyFont="1" applyAlignment="1">
      <alignment horizontal="left" vertical="center" wrapText="1"/>
    </xf>
    <xf numFmtId="0" fontId="1" fillId="0" borderId="0" xfId="0" applyFont="1" applyFill="1" applyBorder="1" applyAlignment="1">
      <alignment horizontal="right" wrapText="1"/>
    </xf>
    <xf numFmtId="0" fontId="5" fillId="0" borderId="0" xfId="0" applyFont="1" applyFill="1" applyBorder="1" applyAlignment="1">
      <alignment horizontal="right" wrapText="1"/>
    </xf>
    <xf numFmtId="0" fontId="1" fillId="0" borderId="0" xfId="0" applyFont="1" applyBorder="1" applyAlignment="1">
      <alignment horizontal="left" wrapText="1"/>
    </xf>
    <xf numFmtId="0" fontId="1" fillId="0" borderId="0" xfId="0" applyFont="1" applyAlignment="1">
      <alignment horizontal="left" wrapText="1"/>
    </xf>
    <xf numFmtId="0" fontId="29" fillId="0" borderId="14" xfId="0" applyFont="1" applyFill="1" applyBorder="1" applyAlignment="1">
      <alignment wrapText="1"/>
    </xf>
    <xf numFmtId="0" fontId="0" fillId="0" borderId="14" xfId="0" applyFill="1" applyBorder="1" applyAlignment="1">
      <alignment wrapText="1"/>
    </xf>
    <xf numFmtId="0" fontId="0" fillId="0" borderId="0" xfId="0" applyAlignment="1">
      <alignment wrapText="1"/>
    </xf>
    <xf numFmtId="0" fontId="5" fillId="0" borderId="0" xfId="0" applyFont="1" applyAlignment="1">
      <alignment wrapText="1"/>
    </xf>
    <xf numFmtId="0" fontId="5" fillId="0" borderId="0" xfId="0" applyFont="1" applyAlignment="1">
      <alignment horizontal="left" vertical="center" wrapText="1"/>
    </xf>
    <xf numFmtId="0" fontId="9" fillId="0" borderId="0" xfId="0" applyFont="1" applyAlignment="1">
      <alignment horizontal="left" vertical="top" wrapText="1"/>
    </xf>
    <xf numFmtId="0" fontId="10" fillId="0" borderId="0" xfId="0" applyFont="1" applyAlignment="1">
      <alignment horizontal="left"/>
    </xf>
    <xf numFmtId="0" fontId="9" fillId="0" borderId="0" xfId="0" applyFont="1" applyAlignment="1">
      <alignment horizontal="left"/>
    </xf>
    <xf numFmtId="0" fontId="3" fillId="0" borderId="0" xfId="0" applyFont="1" applyFill="1" applyAlignment="1">
      <alignment horizontal="left" vertical="top" wrapText="1"/>
    </xf>
    <xf numFmtId="0" fontId="1" fillId="0" borderId="0" xfId="0" applyFont="1" applyFill="1" applyAlignment="1">
      <alignment horizontal="left" vertical="top" wrapText="1"/>
    </xf>
    <xf numFmtId="0" fontId="9" fillId="0" borderId="0" xfId="0" applyFont="1" applyAlignment="1">
      <alignment horizontal="left" wrapText="1"/>
    </xf>
    <xf numFmtId="0" fontId="9" fillId="0" borderId="0" xfId="0" applyFont="1" applyFill="1" applyAlignment="1">
      <alignment vertical="top" wrapText="1"/>
    </xf>
    <xf numFmtId="0" fontId="3" fillId="0" borderId="0" xfId="0" applyFont="1" applyAlignment="1">
      <alignment horizontal="left" vertical="center" wrapText="1"/>
    </xf>
    <xf numFmtId="0" fontId="1" fillId="0" borderId="0" xfId="0" applyFont="1" applyFill="1" applyBorder="1" applyAlignment="1">
      <alignment vertical="center" wrapText="1"/>
    </xf>
    <xf numFmtId="0" fontId="0" fillId="0" borderId="0" xfId="0" applyAlignment="1">
      <alignment vertical="center" wrapText="1"/>
    </xf>
    <xf numFmtId="0" fontId="3" fillId="0" borderId="0" xfId="0" applyFont="1" applyFill="1" applyAlignment="1">
      <alignment horizontal="left" vertical="center" wrapText="1"/>
    </xf>
    <xf numFmtId="15" fontId="7" fillId="0" borderId="16" xfId="0" applyNumberFormat="1" applyFont="1" applyBorder="1" applyAlignment="1">
      <alignment vertical="center"/>
    </xf>
    <xf numFmtId="0" fontId="7" fillId="0" borderId="16" xfId="0" applyFont="1" applyBorder="1" applyAlignment="1">
      <alignment vertical="center"/>
    </xf>
    <xf numFmtId="0" fontId="9" fillId="0" borderId="0" xfId="0" applyFont="1" applyFill="1" applyAlignment="1">
      <alignment horizontal="left"/>
    </xf>
    <xf numFmtId="0" fontId="1" fillId="0" borderId="0" xfId="0" applyFont="1" applyBorder="1" applyAlignment="1">
      <alignment vertical="center" wrapText="1"/>
    </xf>
    <xf numFmtId="0" fontId="1" fillId="0" borderId="0" xfId="0" applyFont="1" applyAlignment="1">
      <alignment vertical="center" wrapText="1"/>
    </xf>
    <xf numFmtId="0" fontId="5" fillId="0" borderId="0" xfId="0" applyFont="1" applyAlignment="1">
      <alignment vertical="top" wrapText="1"/>
    </xf>
    <xf numFmtId="0" fontId="1" fillId="0" borderId="0" xfId="0" applyFont="1" applyBorder="1" applyAlignment="1">
      <alignment horizontal="left" vertical="center" wrapText="1"/>
    </xf>
    <xf numFmtId="0" fontId="1" fillId="0" borderId="0" xfId="0" applyFont="1" applyFill="1" applyBorder="1" applyAlignment="1">
      <alignment horizontal="left" wrapText="1"/>
    </xf>
    <xf numFmtId="0" fontId="5" fillId="0" borderId="0" xfId="0" applyFont="1" applyFill="1" applyBorder="1" applyAlignment="1">
      <alignment horizontal="left" wrapText="1"/>
    </xf>
    <xf numFmtId="0" fontId="9" fillId="0" borderId="0" xfId="0" applyFont="1" applyBorder="1" applyAlignment="1">
      <alignment horizontal="left"/>
    </xf>
    <xf numFmtId="0" fontId="1" fillId="0" borderId="0" xfId="0" applyFont="1" applyFill="1" applyAlignment="1">
      <alignment horizontal="left" wrapText="1" indent="1"/>
    </xf>
    <xf numFmtId="0" fontId="0" fillId="0" borderId="0" xfId="0" applyFill="1" applyAlignment="1">
      <alignment horizontal="left" wrapText="1" indent="1"/>
    </xf>
    <xf numFmtId="0" fontId="1" fillId="0" borderId="0" xfId="0" applyFont="1" applyFill="1" applyAlignment="1">
      <alignment horizontal="left" vertical="top" wrapText="1" indent="1"/>
    </xf>
    <xf numFmtId="0" fontId="0" fillId="0" borderId="0" xfId="0" applyFill="1" applyAlignment="1">
      <alignment horizontal="left" vertical="top" wrapText="1" indent="1"/>
    </xf>
    <xf numFmtId="0" fontId="1" fillId="0" borderId="0" xfId="0" quotePrefix="1" applyFont="1" applyFill="1" applyBorder="1" applyAlignment="1">
      <alignment horizontal="left" wrapText="1"/>
    </xf>
    <xf numFmtId="0" fontId="9" fillId="0" borderId="0" xfId="0" applyFont="1" applyFill="1" applyAlignment="1">
      <alignment horizontal="left" vertical="top" wrapText="1"/>
    </xf>
    <xf numFmtId="0" fontId="32" fillId="0" borderId="0" xfId="0" quotePrefix="1" applyFont="1" applyFill="1" applyBorder="1" applyAlignment="1">
      <alignment horizontal="left" wrapText="1"/>
    </xf>
    <xf numFmtId="0" fontId="32" fillId="0" borderId="0" xfId="0" applyFont="1" applyFill="1" applyBorder="1" applyAlignment="1">
      <alignment horizontal="left" wrapText="1"/>
    </xf>
    <xf numFmtId="0" fontId="5" fillId="0" borderId="0" xfId="0" applyFont="1" applyBorder="1" applyAlignment="1">
      <alignment horizontal="left" wrapText="1"/>
    </xf>
    <xf numFmtId="0" fontId="0" fillId="0" borderId="18" xfId="0" applyBorder="1" applyAlignment="1">
      <alignment horizontal="left" vertical="top" wrapText="1"/>
    </xf>
    <xf numFmtId="0" fontId="0" fillId="0" borderId="34" xfId="0" applyBorder="1" applyAlignment="1">
      <alignment vertical="top" wrapText="1"/>
    </xf>
    <xf numFmtId="0" fontId="0" fillId="0" borderId="35" xfId="0" applyBorder="1" applyAlignment="1">
      <alignment vertical="top" wrapText="1"/>
    </xf>
    <xf numFmtId="0" fontId="0" fillId="0" borderId="36" xfId="0" applyBorder="1" applyAlignment="1">
      <alignment vertical="top" wrapText="1"/>
    </xf>
    <xf numFmtId="0" fontId="0" fillId="0" borderId="37" xfId="0" applyBorder="1" applyAlignment="1">
      <alignment vertical="top" wrapText="1"/>
    </xf>
    <xf numFmtId="0" fontId="0" fillId="0" borderId="0" xfId="0" applyBorder="1" applyAlignment="1">
      <alignment vertical="top" wrapText="1"/>
    </xf>
    <xf numFmtId="0" fontId="0" fillId="0" borderId="38" xfId="0" applyBorder="1" applyAlignment="1">
      <alignment vertical="top" wrapText="1"/>
    </xf>
    <xf numFmtId="0" fontId="0" fillId="0" borderId="39" xfId="0" applyBorder="1" applyAlignment="1">
      <alignment vertical="top" wrapText="1"/>
    </xf>
    <xf numFmtId="0" fontId="0" fillId="0" borderId="40" xfId="0" applyBorder="1" applyAlignment="1">
      <alignment vertical="top" wrapText="1"/>
    </xf>
    <xf numFmtId="0" fontId="0" fillId="0" borderId="41" xfId="0" applyBorder="1" applyAlignment="1">
      <alignment vertical="top" wrapText="1"/>
    </xf>
    <xf numFmtId="0" fontId="1" fillId="0" borderId="0" xfId="0" quotePrefix="1" applyFont="1" applyAlignment="1">
      <alignment horizontal="left" wrapText="1"/>
    </xf>
    <xf numFmtId="0" fontId="0" fillId="0" borderId="0" xfId="0" applyAlignment="1">
      <alignment horizontal="left" wrapText="1"/>
    </xf>
    <xf numFmtId="0" fontId="0" fillId="0" borderId="0" xfId="0" applyAlignment="1">
      <alignment horizontal="left" vertical="center"/>
    </xf>
    <xf numFmtId="0" fontId="0" fillId="0" borderId="37" xfId="0" applyBorder="1" applyAlignment="1">
      <alignment horizontal="center" vertical="top"/>
    </xf>
  </cellXfs>
  <cellStyles count="44">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alculation" xfId="26" xr:uid="{00000000-0005-0000-0000-000019000000}"/>
    <cellStyle name="Check Cell" xfId="27" xr:uid="{00000000-0005-0000-0000-00001A000000}"/>
    <cellStyle name="Explanatory Text" xfId="28" xr:uid="{00000000-0005-0000-0000-00001B000000}"/>
    <cellStyle name="Good" xfId="29" xr:uid="{00000000-0005-0000-0000-00001C000000}"/>
    <cellStyle name="Heading 1" xfId="30" xr:uid="{00000000-0005-0000-0000-00001D000000}"/>
    <cellStyle name="Heading 2" xfId="31" xr:uid="{00000000-0005-0000-0000-00001E000000}"/>
    <cellStyle name="Heading 3" xfId="32" xr:uid="{00000000-0005-0000-0000-00001F000000}"/>
    <cellStyle name="Heading 4" xfId="33" xr:uid="{00000000-0005-0000-0000-000020000000}"/>
    <cellStyle name="Input" xfId="34" builtinId="20" customBuiltin="1"/>
    <cellStyle name="Linked Cell" xfId="35" xr:uid="{00000000-0005-0000-0000-000022000000}"/>
    <cellStyle name="Migliaia" xfId="36" builtinId="3"/>
    <cellStyle name="Neutral" xfId="37" xr:uid="{00000000-0005-0000-0000-000024000000}"/>
    <cellStyle name="Normale" xfId="0" builtinId="0"/>
    <cellStyle name="Note" xfId="38" xr:uid="{00000000-0005-0000-0000-000026000000}"/>
    <cellStyle name="Output" xfId="39" builtinId="21" customBuiltin="1"/>
    <cellStyle name="Percentuale" xfId="40" builtinId="5"/>
    <cellStyle name="Title" xfId="41" xr:uid="{00000000-0005-0000-0000-000029000000}"/>
    <cellStyle name="Total" xfId="42" xr:uid="{00000000-0005-0000-0000-00002A000000}"/>
    <cellStyle name="Warning Text" xfId="43" xr:uid="{00000000-0005-0000-0000-00002B000000}"/>
  </cellStyles>
  <dxfs count="0"/>
  <tableStyles count="0" defaultTableStyle="TableStyleMedium2" defaultPivotStyle="PivotStyleLight16"/>
  <colors>
    <mruColors>
      <color rgb="FFCCFFFF"/>
      <color rgb="FF00698E"/>
      <color rgb="FF00476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Cliente non affidato'!A1"/><Relationship Id="rId1" Type="http://schemas.openxmlformats.org/officeDocument/2006/relationships/hyperlink" Target="#'Cliente affidato'!A1"/><Relationship Id="rId5" Type="http://schemas.openxmlformats.org/officeDocument/2006/relationships/image" Target="../media/image3.emf"/><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4.png"/><Relationship Id="rId4" Type="http://schemas.openxmlformats.org/officeDocument/2006/relationships/hyperlink" Target="#Intro!A1"/></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4.png"/><Relationship Id="rId4" Type="http://schemas.openxmlformats.org/officeDocument/2006/relationships/hyperlink" Target="#Intro!A1"/></Relationships>
</file>

<file path=xl/drawings/drawing1.xml><?xml version="1.0" encoding="utf-8"?>
<xdr:wsDr xmlns:xdr="http://schemas.openxmlformats.org/drawingml/2006/spreadsheetDrawing" xmlns:a="http://schemas.openxmlformats.org/drawingml/2006/main">
  <xdr:twoCellAnchor>
    <xdr:from>
      <xdr:col>13</xdr:col>
      <xdr:colOff>495300</xdr:colOff>
      <xdr:row>22</xdr:row>
      <xdr:rowOff>142875</xdr:rowOff>
    </xdr:from>
    <xdr:to>
      <xdr:col>14</xdr:col>
      <xdr:colOff>66675</xdr:colOff>
      <xdr:row>23</xdr:row>
      <xdr:rowOff>161925</xdr:rowOff>
    </xdr:to>
    <xdr:sp macro="[0]!Forme1_Clic" textlink="">
      <xdr:nvSpPr>
        <xdr:cNvPr id="1315" name="AutoShape 3">
          <a:hlinkClick xmlns:r="http://schemas.openxmlformats.org/officeDocument/2006/relationships" r:id="rId1"/>
          <a:extLst>
            <a:ext uri="{FF2B5EF4-FFF2-40B4-BE49-F238E27FC236}">
              <a16:creationId xmlns:a16="http://schemas.microsoft.com/office/drawing/2014/main" id="{00000000-0008-0000-0000-000023050000}"/>
            </a:ext>
          </a:extLst>
        </xdr:cNvPr>
        <xdr:cNvSpPr>
          <a:spLocks noChangeArrowheads="1"/>
        </xdr:cNvSpPr>
      </xdr:nvSpPr>
      <xdr:spPr bwMode="auto">
        <a:xfrm>
          <a:off x="7458075" y="3571875"/>
          <a:ext cx="180975" cy="161925"/>
        </a:xfrm>
        <a:prstGeom prst="octagon">
          <a:avLst>
            <a:gd name="adj" fmla="val 29287"/>
          </a:avLst>
        </a:prstGeom>
        <a:solidFill>
          <a:srgbClr xmlns:mc="http://schemas.openxmlformats.org/markup-compatibility/2006" xmlns:a14="http://schemas.microsoft.com/office/drawing/2010/main" val="FFFFFF" mc:Ignorable="a14" a14:legacySpreadsheetColorIndex="65"/>
        </a:solidFill>
        <a:ln w="9525">
          <a:solidFill>
            <a:srgbClr val="005400"/>
          </a:solidFill>
          <a:miter lim="800000"/>
          <a:headEnd/>
          <a:tailEnd/>
        </a:ln>
      </xdr:spPr>
    </xdr:sp>
    <xdr:clientData/>
  </xdr:twoCellAnchor>
  <xdr:twoCellAnchor>
    <xdr:from>
      <xdr:col>13</xdr:col>
      <xdr:colOff>495300</xdr:colOff>
      <xdr:row>24</xdr:row>
      <xdr:rowOff>9525</xdr:rowOff>
    </xdr:from>
    <xdr:to>
      <xdr:col>14</xdr:col>
      <xdr:colOff>66675</xdr:colOff>
      <xdr:row>24</xdr:row>
      <xdr:rowOff>190500</xdr:rowOff>
    </xdr:to>
    <xdr:sp macro="[0]!Forme1_Clic" textlink="">
      <xdr:nvSpPr>
        <xdr:cNvPr id="1316" name="AutoShape 4">
          <a:hlinkClick xmlns:r="http://schemas.openxmlformats.org/officeDocument/2006/relationships" r:id="rId2"/>
          <a:extLst>
            <a:ext uri="{FF2B5EF4-FFF2-40B4-BE49-F238E27FC236}">
              <a16:creationId xmlns:a16="http://schemas.microsoft.com/office/drawing/2014/main" id="{00000000-0008-0000-0000-000024050000}"/>
            </a:ext>
          </a:extLst>
        </xdr:cNvPr>
        <xdr:cNvSpPr>
          <a:spLocks noChangeArrowheads="1"/>
        </xdr:cNvSpPr>
      </xdr:nvSpPr>
      <xdr:spPr bwMode="auto">
        <a:xfrm>
          <a:off x="7458075" y="3829050"/>
          <a:ext cx="180975" cy="180975"/>
        </a:xfrm>
        <a:prstGeom prst="octagon">
          <a:avLst>
            <a:gd name="adj" fmla="val 29287"/>
          </a:avLst>
        </a:prstGeom>
        <a:solidFill>
          <a:srgbClr xmlns:mc="http://schemas.openxmlformats.org/markup-compatibility/2006" xmlns:a14="http://schemas.microsoft.com/office/drawing/2010/main" val="FFFFFF" mc:Ignorable="a14" a14:legacySpreadsheetColorIndex="65"/>
        </a:solidFill>
        <a:ln w="9525">
          <a:solidFill>
            <a:srgbClr val="005400"/>
          </a:solidFill>
          <a:miter lim="800000"/>
          <a:headEnd/>
          <a:tailEnd/>
        </a:ln>
      </xdr:spPr>
    </xdr:sp>
    <xdr:clientData/>
  </xdr:twoCellAnchor>
  <xdr:twoCellAnchor>
    <xdr:from>
      <xdr:col>1</xdr:col>
      <xdr:colOff>142875</xdr:colOff>
      <xdr:row>39</xdr:row>
      <xdr:rowOff>114300</xdr:rowOff>
    </xdr:from>
    <xdr:to>
      <xdr:col>19</xdr:col>
      <xdr:colOff>47625</xdr:colOff>
      <xdr:row>42</xdr:row>
      <xdr:rowOff>209550</xdr:rowOff>
    </xdr:to>
    <xdr:sp macro="" textlink="">
      <xdr:nvSpPr>
        <xdr:cNvPr id="1317" name="AutoShape 6">
          <a:extLst>
            <a:ext uri="{FF2B5EF4-FFF2-40B4-BE49-F238E27FC236}">
              <a16:creationId xmlns:a16="http://schemas.microsoft.com/office/drawing/2014/main" id="{00000000-0008-0000-0000-000025050000}"/>
            </a:ext>
          </a:extLst>
        </xdr:cNvPr>
        <xdr:cNvSpPr>
          <a:spLocks noChangeArrowheads="1"/>
        </xdr:cNvSpPr>
      </xdr:nvSpPr>
      <xdr:spPr bwMode="auto">
        <a:xfrm>
          <a:off x="342900" y="6715125"/>
          <a:ext cx="10029825" cy="923925"/>
        </a:xfrm>
        <a:prstGeom prst="roundRect">
          <a:avLst>
            <a:gd name="adj" fmla="val 7856"/>
          </a:avLst>
        </a:prstGeom>
        <a:noFill/>
        <a:ln w="9525">
          <a:solidFill>
            <a:srgbClr val="0054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561975</xdr:colOff>
      <xdr:row>19</xdr:row>
      <xdr:rowOff>104775</xdr:rowOff>
    </xdr:from>
    <xdr:to>
      <xdr:col>5</xdr:col>
      <xdr:colOff>390525</xdr:colOff>
      <xdr:row>26</xdr:row>
      <xdr:rowOff>28575</xdr:rowOff>
    </xdr:to>
    <xdr:grpSp>
      <xdr:nvGrpSpPr>
        <xdr:cNvPr id="1318" name="Group 9">
          <a:extLst>
            <a:ext uri="{FF2B5EF4-FFF2-40B4-BE49-F238E27FC236}">
              <a16:creationId xmlns:a16="http://schemas.microsoft.com/office/drawing/2014/main" id="{00000000-0008-0000-0000-000026050000}"/>
            </a:ext>
          </a:extLst>
        </xdr:cNvPr>
        <xdr:cNvGrpSpPr>
          <a:grpSpLocks/>
        </xdr:cNvGrpSpPr>
      </xdr:nvGrpSpPr>
      <xdr:grpSpPr bwMode="auto">
        <a:xfrm>
          <a:off x="1096682" y="2835835"/>
          <a:ext cx="1262903" cy="1470212"/>
          <a:chOff x="3341" y="1372"/>
          <a:chExt cx="1344" cy="1620"/>
        </a:xfrm>
      </xdr:grpSpPr>
      <xdr:sp macro="" textlink="">
        <xdr:nvSpPr>
          <xdr:cNvPr id="1320" name="Rectangle 10">
            <a:extLst>
              <a:ext uri="{FF2B5EF4-FFF2-40B4-BE49-F238E27FC236}">
                <a16:creationId xmlns:a16="http://schemas.microsoft.com/office/drawing/2014/main" id="{00000000-0008-0000-0000-000028050000}"/>
              </a:ext>
            </a:extLst>
          </xdr:cNvPr>
          <xdr:cNvSpPr>
            <a:spLocks noChangeArrowheads="1"/>
          </xdr:cNvSpPr>
        </xdr:nvSpPr>
        <xdr:spPr bwMode="gray">
          <a:xfrm>
            <a:off x="4056" y="2676"/>
            <a:ext cx="629" cy="316"/>
          </a:xfrm>
          <a:prstGeom prst="rect">
            <a:avLst/>
          </a:prstGeom>
          <a:gradFill rotWithShape="1">
            <a:gsLst>
              <a:gs pos="0">
                <a:srgbClr val="C0C0C0"/>
              </a:gs>
              <a:gs pos="100000">
                <a:srgbClr val="FFFFFF"/>
              </a:gs>
            </a:gsLst>
            <a:path path="shape">
              <a:fillToRect l="50000" t="50000" r="50000" b="50000"/>
            </a:path>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35" name="AutoShape 11">
            <a:extLst>
              <a:ext uri="{FF2B5EF4-FFF2-40B4-BE49-F238E27FC236}">
                <a16:creationId xmlns:a16="http://schemas.microsoft.com/office/drawing/2014/main" id="{00000000-0008-0000-0000-00000B040000}"/>
              </a:ext>
            </a:extLst>
          </xdr:cNvPr>
          <xdr:cNvSpPr>
            <a:spLocks noChangeArrowheads="1"/>
          </xdr:cNvSpPr>
        </xdr:nvSpPr>
        <xdr:spPr bwMode="gray">
          <a:xfrm rot="10800000">
            <a:off x="3448" y="2613"/>
            <a:ext cx="875" cy="231"/>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gradFill rotWithShape="1">
            <a:gsLst>
              <a:gs pos="0">
                <a:srgbClr val="C0C0C0"/>
              </a:gs>
              <a:gs pos="100000">
                <a:srgbClr val="FFFFFF"/>
              </a:gs>
            </a:gsLst>
            <a:path path="shape">
              <a:fillToRect l="50000" t="50000" r="50000" b="50000"/>
            </a:path>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it-IT"/>
          </a:p>
        </xdr:txBody>
      </xdr:sp>
      <xdr:sp macro="" textlink="">
        <xdr:nvSpPr>
          <xdr:cNvPr id="1322" name="Rectangle 12">
            <a:extLst>
              <a:ext uri="{FF2B5EF4-FFF2-40B4-BE49-F238E27FC236}">
                <a16:creationId xmlns:a16="http://schemas.microsoft.com/office/drawing/2014/main" id="{00000000-0008-0000-0000-00002A050000}"/>
              </a:ext>
            </a:extLst>
          </xdr:cNvPr>
          <xdr:cNvSpPr>
            <a:spLocks noChangeArrowheads="1"/>
          </xdr:cNvSpPr>
        </xdr:nvSpPr>
        <xdr:spPr bwMode="gray">
          <a:xfrm>
            <a:off x="4344" y="1445"/>
            <a:ext cx="307" cy="1305"/>
          </a:xfrm>
          <a:prstGeom prst="rect">
            <a:avLst/>
          </a:prstGeom>
          <a:gradFill rotWithShape="1">
            <a:gsLst>
              <a:gs pos="0">
                <a:srgbClr val="C0C0C0"/>
              </a:gs>
              <a:gs pos="100000">
                <a:srgbClr val="FFFFFF"/>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pic>
        <xdr:nvPicPr>
          <xdr:cNvPr id="1323" name="Picture 13" descr="grande_calc">
            <a:extLst>
              <a:ext uri="{FF2B5EF4-FFF2-40B4-BE49-F238E27FC236}">
                <a16:creationId xmlns:a16="http://schemas.microsoft.com/office/drawing/2014/main" id="{00000000-0008-0000-0000-00002B05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341" y="1372"/>
            <a:ext cx="1344" cy="13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24" name="Picture 14" descr="coins">
            <a:extLst>
              <a:ext uri="{FF2B5EF4-FFF2-40B4-BE49-F238E27FC236}">
                <a16:creationId xmlns:a16="http://schemas.microsoft.com/office/drawing/2014/main" id="{00000000-0008-0000-0000-00002C0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897" y="2294"/>
            <a:ext cx="606" cy="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466725</xdr:colOff>
      <xdr:row>20</xdr:row>
      <xdr:rowOff>171450</xdr:rowOff>
    </xdr:from>
    <xdr:to>
      <xdr:col>7</xdr:col>
      <xdr:colOff>114300</xdr:colOff>
      <xdr:row>22</xdr:row>
      <xdr:rowOff>76200</xdr:rowOff>
    </xdr:to>
    <xdr:pic>
      <xdr:nvPicPr>
        <xdr:cNvPr id="1319" name="Picture 20" descr="quadratino">
          <a:extLst>
            <a:ext uri="{FF2B5EF4-FFF2-40B4-BE49-F238E27FC236}">
              <a16:creationId xmlns:a16="http://schemas.microsoft.com/office/drawing/2014/main" id="{00000000-0008-0000-0000-00002705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r="37392" b="71758"/>
        <a:stretch>
          <a:fillRect/>
        </a:stretch>
      </xdr:blipFill>
      <xdr:spPr bwMode="auto">
        <a:xfrm>
          <a:off x="3028950" y="3133725"/>
          <a:ext cx="3429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152400</xdr:colOff>
      <xdr:row>22</xdr:row>
      <xdr:rowOff>0</xdr:rowOff>
    </xdr:from>
    <xdr:to>
      <xdr:col>5</xdr:col>
      <xdr:colOff>514350</xdr:colOff>
      <xdr:row>36</xdr:row>
      <xdr:rowOff>345282</xdr:rowOff>
    </xdr:to>
    <xdr:grpSp>
      <xdr:nvGrpSpPr>
        <xdr:cNvPr id="2456" name="Group 6">
          <a:extLst>
            <a:ext uri="{FF2B5EF4-FFF2-40B4-BE49-F238E27FC236}">
              <a16:creationId xmlns:a16="http://schemas.microsoft.com/office/drawing/2014/main" id="{00000000-0008-0000-0100-000098090000}"/>
            </a:ext>
          </a:extLst>
        </xdr:cNvPr>
        <xdr:cNvGrpSpPr>
          <a:grpSpLocks/>
        </xdr:cNvGrpSpPr>
      </xdr:nvGrpSpPr>
      <xdr:grpSpPr bwMode="auto">
        <a:xfrm>
          <a:off x="700088" y="4905375"/>
          <a:ext cx="1659731" cy="2452688"/>
          <a:chOff x="3341" y="1372"/>
          <a:chExt cx="1344" cy="1620"/>
        </a:xfrm>
      </xdr:grpSpPr>
      <xdr:sp macro="" textlink="">
        <xdr:nvSpPr>
          <xdr:cNvPr id="2464" name="Rectangle 7">
            <a:extLst>
              <a:ext uri="{FF2B5EF4-FFF2-40B4-BE49-F238E27FC236}">
                <a16:creationId xmlns:a16="http://schemas.microsoft.com/office/drawing/2014/main" id="{00000000-0008-0000-0100-0000A0090000}"/>
              </a:ext>
            </a:extLst>
          </xdr:cNvPr>
          <xdr:cNvSpPr>
            <a:spLocks noChangeArrowheads="1"/>
          </xdr:cNvSpPr>
        </xdr:nvSpPr>
        <xdr:spPr bwMode="gray">
          <a:xfrm>
            <a:off x="4056" y="2676"/>
            <a:ext cx="629" cy="316"/>
          </a:xfrm>
          <a:prstGeom prst="rect">
            <a:avLst/>
          </a:prstGeom>
          <a:gradFill rotWithShape="1">
            <a:gsLst>
              <a:gs pos="0">
                <a:srgbClr val="C0C0C0"/>
              </a:gs>
              <a:gs pos="100000">
                <a:srgbClr val="FFFFFF"/>
              </a:gs>
            </a:gsLst>
            <a:path path="shape">
              <a:fillToRect l="50000" t="50000" r="50000" b="50000"/>
            </a:path>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056" name="AutoShape 8">
            <a:extLst>
              <a:ext uri="{FF2B5EF4-FFF2-40B4-BE49-F238E27FC236}">
                <a16:creationId xmlns:a16="http://schemas.microsoft.com/office/drawing/2014/main" id="{00000000-0008-0000-0100-000008080000}"/>
              </a:ext>
            </a:extLst>
          </xdr:cNvPr>
          <xdr:cNvSpPr>
            <a:spLocks noChangeArrowheads="1"/>
          </xdr:cNvSpPr>
        </xdr:nvSpPr>
        <xdr:spPr bwMode="gray">
          <a:xfrm rot="10800000">
            <a:off x="3454" y="2613"/>
            <a:ext cx="866" cy="235"/>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gradFill rotWithShape="1">
            <a:gsLst>
              <a:gs pos="0">
                <a:srgbClr val="C0C0C0"/>
              </a:gs>
              <a:gs pos="100000">
                <a:srgbClr val="FFFFFF"/>
              </a:gs>
            </a:gsLst>
            <a:path path="shape">
              <a:fillToRect l="50000" t="50000" r="50000" b="50000"/>
            </a:path>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it-IT"/>
          </a:p>
        </xdr:txBody>
      </xdr:sp>
      <xdr:sp macro="" textlink="">
        <xdr:nvSpPr>
          <xdr:cNvPr id="2466" name="Rectangle 9">
            <a:extLst>
              <a:ext uri="{FF2B5EF4-FFF2-40B4-BE49-F238E27FC236}">
                <a16:creationId xmlns:a16="http://schemas.microsoft.com/office/drawing/2014/main" id="{00000000-0008-0000-0100-0000A2090000}"/>
              </a:ext>
            </a:extLst>
          </xdr:cNvPr>
          <xdr:cNvSpPr>
            <a:spLocks noChangeArrowheads="1"/>
          </xdr:cNvSpPr>
        </xdr:nvSpPr>
        <xdr:spPr bwMode="gray">
          <a:xfrm>
            <a:off x="4344" y="1445"/>
            <a:ext cx="307" cy="1305"/>
          </a:xfrm>
          <a:prstGeom prst="rect">
            <a:avLst/>
          </a:prstGeom>
          <a:gradFill rotWithShape="1">
            <a:gsLst>
              <a:gs pos="0">
                <a:srgbClr val="C0C0C0"/>
              </a:gs>
              <a:gs pos="100000">
                <a:srgbClr val="FFFFFF"/>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pic>
        <xdr:nvPicPr>
          <xdr:cNvPr id="2467" name="Picture 10" descr="grande_calc">
            <a:extLst>
              <a:ext uri="{FF2B5EF4-FFF2-40B4-BE49-F238E27FC236}">
                <a16:creationId xmlns:a16="http://schemas.microsoft.com/office/drawing/2014/main" id="{00000000-0008-0000-0100-0000A3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41" y="1372"/>
            <a:ext cx="1344" cy="13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68" name="Picture 11" descr="coins">
            <a:extLst>
              <a:ext uri="{FF2B5EF4-FFF2-40B4-BE49-F238E27FC236}">
                <a16:creationId xmlns:a16="http://schemas.microsoft.com/office/drawing/2014/main" id="{00000000-0008-0000-0100-0000A4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7" y="2294"/>
            <a:ext cx="606" cy="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428625</xdr:colOff>
      <xdr:row>22</xdr:row>
      <xdr:rowOff>38100</xdr:rowOff>
    </xdr:from>
    <xdr:to>
      <xdr:col>7</xdr:col>
      <xdr:colOff>76200</xdr:colOff>
      <xdr:row>24</xdr:row>
      <xdr:rowOff>85725</xdr:rowOff>
    </xdr:to>
    <xdr:pic>
      <xdr:nvPicPr>
        <xdr:cNvPr id="2457" name="Picture 12" descr="quadratino">
          <a:extLst>
            <a:ext uri="{FF2B5EF4-FFF2-40B4-BE49-F238E27FC236}">
              <a16:creationId xmlns:a16="http://schemas.microsoft.com/office/drawing/2014/main" id="{00000000-0008-0000-0100-00009909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r="37392" b="71758"/>
        <a:stretch>
          <a:fillRect/>
        </a:stretch>
      </xdr:blipFill>
      <xdr:spPr bwMode="auto">
        <a:xfrm>
          <a:off x="2838450" y="3248025"/>
          <a:ext cx="3429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428625</xdr:colOff>
      <xdr:row>23</xdr:row>
      <xdr:rowOff>171450</xdr:rowOff>
    </xdr:from>
    <xdr:to>
      <xdr:col>7</xdr:col>
      <xdr:colOff>76200</xdr:colOff>
      <xdr:row>26</xdr:row>
      <xdr:rowOff>95250</xdr:rowOff>
    </xdr:to>
    <xdr:pic>
      <xdr:nvPicPr>
        <xdr:cNvPr id="2458" name="Picture 13" descr="quadratino">
          <a:extLst>
            <a:ext uri="{FF2B5EF4-FFF2-40B4-BE49-F238E27FC236}">
              <a16:creationId xmlns:a16="http://schemas.microsoft.com/office/drawing/2014/main" id="{00000000-0008-0000-0100-00009A09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r="37392" b="71758"/>
        <a:stretch>
          <a:fillRect/>
        </a:stretch>
      </xdr:blipFill>
      <xdr:spPr bwMode="auto">
        <a:xfrm>
          <a:off x="2838450" y="3552825"/>
          <a:ext cx="3429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104775</xdr:colOff>
      <xdr:row>13</xdr:row>
      <xdr:rowOff>238125</xdr:rowOff>
    </xdr:from>
    <xdr:to>
      <xdr:col>4</xdr:col>
      <xdr:colOff>0</xdr:colOff>
      <xdr:row>14</xdr:row>
      <xdr:rowOff>247651</xdr:rowOff>
    </xdr:to>
    <xdr:sp macro="" textlink="">
      <xdr:nvSpPr>
        <xdr:cNvPr id="2062" name="Rectangle 14">
          <a:extLst>
            <a:ext uri="{FF2B5EF4-FFF2-40B4-BE49-F238E27FC236}">
              <a16:creationId xmlns:a16="http://schemas.microsoft.com/office/drawing/2014/main" id="{00000000-0008-0000-0100-00000E080000}"/>
            </a:ext>
          </a:extLst>
        </xdr:cNvPr>
        <xdr:cNvSpPr>
          <a:spLocks noChangeArrowheads="1"/>
        </xdr:cNvSpPr>
      </xdr:nvSpPr>
      <xdr:spPr bwMode="auto">
        <a:xfrm>
          <a:off x="609600" y="1895475"/>
          <a:ext cx="1047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it-IT" sz="1000" b="0" i="0" u="none" strike="noStrike" baseline="0">
              <a:solidFill>
                <a:srgbClr val="008000"/>
              </a:solidFill>
              <a:latin typeface="Wingdings"/>
            </a:rPr>
            <a:t></a:t>
          </a:r>
          <a:endParaRPr lang="it-IT" sz="1400" b="0" i="0" u="none" strike="noStrike" baseline="0">
            <a:solidFill>
              <a:srgbClr val="000000"/>
            </a:solidFill>
            <a:latin typeface="Arial"/>
            <a:cs typeface="Arial"/>
          </a:endParaRPr>
        </a:p>
        <a:p>
          <a:pPr algn="l" rtl="0">
            <a:defRPr sz="1000"/>
          </a:pPr>
          <a:endParaRPr lang="it-IT" sz="1400" b="0" i="0" u="none" strike="noStrike" baseline="0">
            <a:solidFill>
              <a:srgbClr val="000000"/>
            </a:solidFill>
            <a:latin typeface="Arial"/>
            <a:cs typeface="Arial"/>
          </a:endParaRPr>
        </a:p>
      </xdr:txBody>
    </xdr:sp>
    <xdr:clientData/>
  </xdr:twoCellAnchor>
  <xdr:twoCellAnchor editAs="oneCell">
    <xdr:from>
      <xdr:col>3</xdr:col>
      <xdr:colOff>104775</xdr:colOff>
      <xdr:row>14</xdr:row>
      <xdr:rowOff>0</xdr:rowOff>
    </xdr:from>
    <xdr:to>
      <xdr:col>4</xdr:col>
      <xdr:colOff>0</xdr:colOff>
      <xdr:row>14</xdr:row>
      <xdr:rowOff>233362</xdr:rowOff>
    </xdr:to>
    <xdr:sp macro="" textlink="">
      <xdr:nvSpPr>
        <xdr:cNvPr id="2063" name="Rectangle 15">
          <a:extLst>
            <a:ext uri="{FF2B5EF4-FFF2-40B4-BE49-F238E27FC236}">
              <a16:creationId xmlns:a16="http://schemas.microsoft.com/office/drawing/2014/main" id="{00000000-0008-0000-0100-00000F080000}"/>
            </a:ext>
          </a:extLst>
        </xdr:cNvPr>
        <xdr:cNvSpPr>
          <a:spLocks noChangeArrowheads="1"/>
        </xdr:cNvSpPr>
      </xdr:nvSpPr>
      <xdr:spPr bwMode="auto">
        <a:xfrm>
          <a:off x="609600" y="22669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it-IT" sz="1000" b="0" i="0" u="none" strike="noStrike" baseline="0">
              <a:solidFill>
                <a:srgbClr val="008000"/>
              </a:solidFill>
              <a:latin typeface="Wingdings"/>
            </a:rPr>
            <a:t></a:t>
          </a:r>
          <a:endParaRPr lang="it-IT" sz="1400" b="0" i="0" u="none" strike="noStrike" baseline="0">
            <a:solidFill>
              <a:srgbClr val="000000"/>
            </a:solidFill>
            <a:latin typeface="Arial"/>
            <a:cs typeface="Arial"/>
          </a:endParaRPr>
        </a:p>
        <a:p>
          <a:pPr algn="l" rtl="0">
            <a:defRPr sz="1000"/>
          </a:pPr>
          <a:endParaRPr lang="it-IT" sz="1400" b="0" i="0" u="none" strike="noStrike" baseline="0">
            <a:solidFill>
              <a:srgbClr val="000000"/>
            </a:solidFill>
            <a:latin typeface="Arial"/>
            <a:cs typeface="Arial"/>
          </a:endParaRPr>
        </a:p>
      </xdr:txBody>
    </xdr:sp>
    <xdr:clientData/>
  </xdr:twoCellAnchor>
  <xdr:twoCellAnchor>
    <xdr:from>
      <xdr:col>1</xdr:col>
      <xdr:colOff>171450</xdr:colOff>
      <xdr:row>45</xdr:row>
      <xdr:rowOff>0</xdr:rowOff>
    </xdr:from>
    <xdr:to>
      <xdr:col>18</xdr:col>
      <xdr:colOff>76200</xdr:colOff>
      <xdr:row>51</xdr:row>
      <xdr:rowOff>76200</xdr:rowOff>
    </xdr:to>
    <xdr:sp macro="" textlink="">
      <xdr:nvSpPr>
        <xdr:cNvPr id="2461" name="AutoShape 17">
          <a:extLst>
            <a:ext uri="{FF2B5EF4-FFF2-40B4-BE49-F238E27FC236}">
              <a16:creationId xmlns:a16="http://schemas.microsoft.com/office/drawing/2014/main" id="{00000000-0008-0000-0100-00009D090000}"/>
            </a:ext>
          </a:extLst>
        </xdr:cNvPr>
        <xdr:cNvSpPr>
          <a:spLocks noChangeArrowheads="1"/>
        </xdr:cNvSpPr>
      </xdr:nvSpPr>
      <xdr:spPr bwMode="auto">
        <a:xfrm>
          <a:off x="371475" y="7410450"/>
          <a:ext cx="11610975" cy="752475"/>
        </a:xfrm>
        <a:prstGeom prst="roundRect">
          <a:avLst>
            <a:gd name="adj" fmla="val 7856"/>
          </a:avLst>
        </a:prstGeom>
        <a:noFill/>
        <a:ln w="9525">
          <a:solidFill>
            <a:srgbClr val="0054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171450</xdr:colOff>
      <xdr:row>45</xdr:row>
      <xdr:rowOff>0</xdr:rowOff>
    </xdr:from>
    <xdr:to>
      <xdr:col>18</xdr:col>
      <xdr:colOff>76200</xdr:colOff>
      <xdr:row>51</xdr:row>
      <xdr:rowOff>76200</xdr:rowOff>
    </xdr:to>
    <xdr:sp macro="" textlink="">
      <xdr:nvSpPr>
        <xdr:cNvPr id="2462" name="AutoShape 18">
          <a:extLst>
            <a:ext uri="{FF2B5EF4-FFF2-40B4-BE49-F238E27FC236}">
              <a16:creationId xmlns:a16="http://schemas.microsoft.com/office/drawing/2014/main" id="{00000000-0008-0000-0100-00009E090000}"/>
            </a:ext>
          </a:extLst>
        </xdr:cNvPr>
        <xdr:cNvSpPr>
          <a:spLocks noChangeArrowheads="1"/>
        </xdr:cNvSpPr>
      </xdr:nvSpPr>
      <xdr:spPr bwMode="auto">
        <a:xfrm>
          <a:off x="371475" y="7410450"/>
          <a:ext cx="11610975" cy="752475"/>
        </a:xfrm>
        <a:prstGeom prst="roundRect">
          <a:avLst>
            <a:gd name="adj" fmla="val 7856"/>
          </a:avLst>
        </a:prstGeom>
        <a:noFill/>
        <a:ln w="9525">
          <a:solidFill>
            <a:srgbClr val="0054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17</xdr:col>
      <xdr:colOff>76200</xdr:colOff>
      <xdr:row>52</xdr:row>
      <xdr:rowOff>142875</xdr:rowOff>
    </xdr:from>
    <xdr:to>
      <xdr:col>17</xdr:col>
      <xdr:colOff>200025</xdr:colOff>
      <xdr:row>54</xdr:row>
      <xdr:rowOff>0</xdr:rowOff>
    </xdr:to>
    <xdr:pic>
      <xdr:nvPicPr>
        <xdr:cNvPr id="2463" name="myIMG2" descr="frecciadx_smart_finder">
          <a:hlinkClick xmlns:r="http://schemas.openxmlformats.org/officeDocument/2006/relationships" r:id="rId4"/>
          <a:extLst>
            <a:ext uri="{FF2B5EF4-FFF2-40B4-BE49-F238E27FC236}">
              <a16:creationId xmlns:a16="http://schemas.microsoft.com/office/drawing/2014/main" id="{00000000-0008-0000-0100-00009F09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1668125" y="8391525"/>
          <a:ext cx="12382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104775</xdr:colOff>
      <xdr:row>14</xdr:row>
      <xdr:rowOff>238125</xdr:rowOff>
    </xdr:from>
    <xdr:to>
      <xdr:col>4</xdr:col>
      <xdr:colOff>0</xdr:colOff>
      <xdr:row>15</xdr:row>
      <xdr:rowOff>135732</xdr:rowOff>
    </xdr:to>
    <xdr:sp macro="" textlink="">
      <xdr:nvSpPr>
        <xdr:cNvPr id="16" name="Rectangle 14">
          <a:extLst>
            <a:ext uri="{FF2B5EF4-FFF2-40B4-BE49-F238E27FC236}">
              <a16:creationId xmlns:a16="http://schemas.microsoft.com/office/drawing/2014/main" id="{00000000-0008-0000-0100-000010000000}"/>
            </a:ext>
          </a:extLst>
        </xdr:cNvPr>
        <xdr:cNvSpPr>
          <a:spLocks noChangeArrowheads="1"/>
        </xdr:cNvSpPr>
      </xdr:nvSpPr>
      <xdr:spPr bwMode="auto">
        <a:xfrm>
          <a:off x="616744" y="1897856"/>
          <a:ext cx="109537" cy="2428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endParaRPr lang="it-IT" sz="1400" b="0" i="0" u="none" strike="noStrike" baseline="0">
            <a:solidFill>
              <a:srgbClr val="000000"/>
            </a:solidFill>
            <a:latin typeface="Arial"/>
            <a:cs typeface="Arial"/>
          </a:endParaRPr>
        </a:p>
        <a:p>
          <a:pPr algn="l" rtl="0">
            <a:defRPr sz="1000"/>
          </a:pPr>
          <a:endParaRPr lang="it-IT" sz="1400" b="0" i="0" u="none" strike="noStrike" baseline="0">
            <a:solidFill>
              <a:srgbClr val="000000"/>
            </a:solidFill>
            <a:latin typeface="Arial"/>
            <a:cs typeface="Arial"/>
          </a:endParaRPr>
        </a:p>
      </xdr:txBody>
    </xdr:sp>
    <xdr:clientData/>
  </xdr:twoCellAnchor>
  <xdr:twoCellAnchor editAs="oneCell">
    <xdr:from>
      <xdr:col>3</xdr:col>
      <xdr:colOff>104775</xdr:colOff>
      <xdr:row>15</xdr:row>
      <xdr:rowOff>0</xdr:rowOff>
    </xdr:from>
    <xdr:to>
      <xdr:col>4</xdr:col>
      <xdr:colOff>0</xdr:colOff>
      <xdr:row>15</xdr:row>
      <xdr:rowOff>233362</xdr:rowOff>
    </xdr:to>
    <xdr:sp macro="" textlink="">
      <xdr:nvSpPr>
        <xdr:cNvPr id="17" name="Rectangle 15">
          <a:extLst>
            <a:ext uri="{FF2B5EF4-FFF2-40B4-BE49-F238E27FC236}">
              <a16:creationId xmlns:a16="http://schemas.microsoft.com/office/drawing/2014/main" id="{00000000-0008-0000-0100-000011000000}"/>
            </a:ext>
          </a:extLst>
        </xdr:cNvPr>
        <xdr:cNvSpPr>
          <a:spLocks noChangeArrowheads="1"/>
        </xdr:cNvSpPr>
      </xdr:nvSpPr>
      <xdr:spPr bwMode="auto">
        <a:xfrm>
          <a:off x="616744" y="1893094"/>
          <a:ext cx="109537" cy="2333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it-IT" sz="1000" b="0" i="0" u="none" strike="noStrike" baseline="0">
              <a:solidFill>
                <a:srgbClr val="008000"/>
              </a:solidFill>
              <a:latin typeface="Wingdings"/>
            </a:rPr>
            <a:t></a:t>
          </a:r>
          <a:endParaRPr lang="it-IT" sz="1400" b="0" i="0" u="none" strike="noStrike" baseline="0">
            <a:solidFill>
              <a:srgbClr val="000000"/>
            </a:solidFill>
            <a:latin typeface="Arial"/>
            <a:cs typeface="Arial"/>
          </a:endParaRPr>
        </a:p>
        <a:p>
          <a:pPr algn="l" rtl="0">
            <a:defRPr sz="1000"/>
          </a:pPr>
          <a:endParaRPr lang="it-IT" sz="1400" b="0" i="0" u="none" strike="noStrike" baseline="0">
            <a:solidFill>
              <a:srgbClr val="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66675</xdr:colOff>
      <xdr:row>33</xdr:row>
      <xdr:rowOff>180975</xdr:rowOff>
    </xdr:from>
    <xdr:to>
      <xdr:col>7</xdr:col>
      <xdr:colOff>104775</xdr:colOff>
      <xdr:row>50</xdr:row>
      <xdr:rowOff>142875</xdr:rowOff>
    </xdr:to>
    <xdr:grpSp>
      <xdr:nvGrpSpPr>
        <xdr:cNvPr id="3512" name="Group 3">
          <a:extLst>
            <a:ext uri="{FF2B5EF4-FFF2-40B4-BE49-F238E27FC236}">
              <a16:creationId xmlns:a16="http://schemas.microsoft.com/office/drawing/2014/main" id="{00000000-0008-0000-0200-0000B80D0000}"/>
            </a:ext>
          </a:extLst>
        </xdr:cNvPr>
        <xdr:cNvGrpSpPr>
          <a:grpSpLocks/>
        </xdr:cNvGrpSpPr>
      </xdr:nvGrpSpPr>
      <xdr:grpSpPr bwMode="auto">
        <a:xfrm>
          <a:off x="754063" y="5821363"/>
          <a:ext cx="1919287" cy="2593181"/>
          <a:chOff x="3341" y="1372"/>
          <a:chExt cx="1344" cy="1620"/>
        </a:xfrm>
      </xdr:grpSpPr>
      <xdr:sp macro="" textlink="">
        <xdr:nvSpPr>
          <xdr:cNvPr id="3522" name="Rectangle 4">
            <a:extLst>
              <a:ext uri="{FF2B5EF4-FFF2-40B4-BE49-F238E27FC236}">
                <a16:creationId xmlns:a16="http://schemas.microsoft.com/office/drawing/2014/main" id="{00000000-0008-0000-0200-0000C20D0000}"/>
              </a:ext>
            </a:extLst>
          </xdr:cNvPr>
          <xdr:cNvSpPr>
            <a:spLocks noChangeArrowheads="1"/>
          </xdr:cNvSpPr>
        </xdr:nvSpPr>
        <xdr:spPr bwMode="gray">
          <a:xfrm>
            <a:off x="4056" y="2676"/>
            <a:ext cx="629" cy="316"/>
          </a:xfrm>
          <a:prstGeom prst="rect">
            <a:avLst/>
          </a:prstGeom>
          <a:gradFill rotWithShape="1">
            <a:gsLst>
              <a:gs pos="0">
                <a:srgbClr val="C0C0C0"/>
              </a:gs>
              <a:gs pos="100000">
                <a:srgbClr val="FFFFFF"/>
              </a:gs>
            </a:gsLst>
            <a:path path="shape">
              <a:fillToRect l="50000" t="50000" r="50000" b="50000"/>
            </a:path>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 name="AutoShape 5">
            <a:extLst>
              <a:ext uri="{FF2B5EF4-FFF2-40B4-BE49-F238E27FC236}">
                <a16:creationId xmlns:a16="http://schemas.microsoft.com/office/drawing/2014/main" id="{00000000-0008-0000-0200-0000050C0000}"/>
              </a:ext>
            </a:extLst>
          </xdr:cNvPr>
          <xdr:cNvSpPr>
            <a:spLocks noChangeArrowheads="1"/>
          </xdr:cNvSpPr>
        </xdr:nvSpPr>
        <xdr:spPr bwMode="gray">
          <a:xfrm rot="10800000">
            <a:off x="3452" y="2610"/>
            <a:ext cx="866" cy="237"/>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gradFill rotWithShape="1">
            <a:gsLst>
              <a:gs pos="0">
                <a:srgbClr val="C0C0C0"/>
              </a:gs>
              <a:gs pos="100000">
                <a:srgbClr val="FFFFFF"/>
              </a:gs>
            </a:gsLst>
            <a:path path="shape">
              <a:fillToRect l="50000" t="50000" r="50000" b="50000"/>
            </a:path>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it-IT"/>
          </a:p>
        </xdr:txBody>
      </xdr:sp>
      <xdr:sp macro="" textlink="">
        <xdr:nvSpPr>
          <xdr:cNvPr id="3524" name="Rectangle 6">
            <a:extLst>
              <a:ext uri="{FF2B5EF4-FFF2-40B4-BE49-F238E27FC236}">
                <a16:creationId xmlns:a16="http://schemas.microsoft.com/office/drawing/2014/main" id="{00000000-0008-0000-0200-0000C40D0000}"/>
              </a:ext>
            </a:extLst>
          </xdr:cNvPr>
          <xdr:cNvSpPr>
            <a:spLocks noChangeArrowheads="1"/>
          </xdr:cNvSpPr>
        </xdr:nvSpPr>
        <xdr:spPr bwMode="gray">
          <a:xfrm>
            <a:off x="4344" y="1445"/>
            <a:ext cx="307" cy="1305"/>
          </a:xfrm>
          <a:prstGeom prst="rect">
            <a:avLst/>
          </a:prstGeom>
          <a:gradFill rotWithShape="1">
            <a:gsLst>
              <a:gs pos="0">
                <a:srgbClr val="C0C0C0"/>
              </a:gs>
              <a:gs pos="100000">
                <a:srgbClr val="FFFFFF"/>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pic>
        <xdr:nvPicPr>
          <xdr:cNvPr id="3525" name="Picture 7" descr="grande_calc">
            <a:extLst>
              <a:ext uri="{FF2B5EF4-FFF2-40B4-BE49-F238E27FC236}">
                <a16:creationId xmlns:a16="http://schemas.microsoft.com/office/drawing/2014/main" id="{00000000-0008-0000-0200-0000C50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41" y="1372"/>
            <a:ext cx="1344" cy="13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526" name="Picture 8" descr="coins">
            <a:extLst>
              <a:ext uri="{FF2B5EF4-FFF2-40B4-BE49-F238E27FC236}">
                <a16:creationId xmlns:a16="http://schemas.microsoft.com/office/drawing/2014/main" id="{00000000-0008-0000-0200-0000C60D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7" y="2294"/>
            <a:ext cx="606" cy="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3</xdr:col>
      <xdr:colOff>66675</xdr:colOff>
      <xdr:row>14</xdr:row>
      <xdr:rowOff>28575</xdr:rowOff>
    </xdr:from>
    <xdr:to>
      <xdr:col>4</xdr:col>
      <xdr:colOff>38100</xdr:colOff>
      <xdr:row>16</xdr:row>
      <xdr:rowOff>57149</xdr:rowOff>
    </xdr:to>
    <xdr:sp macro="" textlink="">
      <xdr:nvSpPr>
        <xdr:cNvPr id="3083" name="Rectangle 11">
          <a:extLst>
            <a:ext uri="{FF2B5EF4-FFF2-40B4-BE49-F238E27FC236}">
              <a16:creationId xmlns:a16="http://schemas.microsoft.com/office/drawing/2014/main" id="{00000000-0008-0000-0200-00000B0C0000}"/>
            </a:ext>
          </a:extLst>
        </xdr:cNvPr>
        <xdr:cNvSpPr>
          <a:spLocks noChangeArrowheads="1"/>
        </xdr:cNvSpPr>
      </xdr:nvSpPr>
      <xdr:spPr bwMode="auto">
        <a:xfrm>
          <a:off x="571500" y="1819275"/>
          <a:ext cx="1047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it-IT" sz="1000" b="0" i="0" u="none" strike="noStrike" baseline="0">
              <a:solidFill>
                <a:srgbClr val="008000"/>
              </a:solidFill>
              <a:latin typeface="Wingdings"/>
            </a:rPr>
            <a:t></a:t>
          </a:r>
          <a:endParaRPr lang="it-IT" sz="1400" b="0" i="0" u="none" strike="noStrike" baseline="0">
            <a:solidFill>
              <a:srgbClr val="000000"/>
            </a:solidFill>
            <a:latin typeface="Arial"/>
            <a:cs typeface="Arial"/>
          </a:endParaRPr>
        </a:p>
        <a:p>
          <a:pPr algn="l" rtl="0">
            <a:defRPr sz="1000"/>
          </a:pPr>
          <a:endParaRPr lang="it-IT" sz="1400" b="0" i="0" u="none" strike="noStrike" baseline="0">
            <a:solidFill>
              <a:srgbClr val="000000"/>
            </a:solidFill>
            <a:latin typeface="Arial"/>
            <a:cs typeface="Arial"/>
          </a:endParaRPr>
        </a:p>
      </xdr:txBody>
    </xdr:sp>
    <xdr:clientData/>
  </xdr:twoCellAnchor>
  <xdr:twoCellAnchor editAs="oneCell">
    <xdr:from>
      <xdr:col>3</xdr:col>
      <xdr:colOff>66675</xdr:colOff>
      <xdr:row>17</xdr:row>
      <xdr:rowOff>19050</xdr:rowOff>
    </xdr:from>
    <xdr:to>
      <xdr:col>4</xdr:col>
      <xdr:colOff>38100</xdr:colOff>
      <xdr:row>18</xdr:row>
      <xdr:rowOff>219075</xdr:rowOff>
    </xdr:to>
    <xdr:sp macro="" textlink="">
      <xdr:nvSpPr>
        <xdr:cNvPr id="3084" name="Rectangle 12">
          <a:extLst>
            <a:ext uri="{FF2B5EF4-FFF2-40B4-BE49-F238E27FC236}">
              <a16:creationId xmlns:a16="http://schemas.microsoft.com/office/drawing/2014/main" id="{00000000-0008-0000-0200-00000C0C0000}"/>
            </a:ext>
          </a:extLst>
        </xdr:cNvPr>
        <xdr:cNvSpPr>
          <a:spLocks noChangeArrowheads="1"/>
        </xdr:cNvSpPr>
      </xdr:nvSpPr>
      <xdr:spPr bwMode="auto">
        <a:xfrm>
          <a:off x="571500" y="2219325"/>
          <a:ext cx="1047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it-IT" sz="1000" b="0" i="0" u="none" strike="noStrike" baseline="0">
              <a:solidFill>
                <a:srgbClr val="008000"/>
              </a:solidFill>
              <a:latin typeface="Wingdings"/>
            </a:rPr>
            <a:t></a:t>
          </a:r>
          <a:endParaRPr lang="it-IT" sz="1400" b="0" i="0" u="none" strike="noStrike" baseline="0">
            <a:solidFill>
              <a:srgbClr val="000000"/>
            </a:solidFill>
            <a:latin typeface="Arial"/>
            <a:cs typeface="Arial"/>
          </a:endParaRPr>
        </a:p>
        <a:p>
          <a:pPr algn="l" rtl="0">
            <a:defRPr sz="1000"/>
          </a:pPr>
          <a:endParaRPr lang="it-IT" sz="1400" b="0" i="0" u="none" strike="noStrike" baseline="0">
            <a:solidFill>
              <a:srgbClr val="000000"/>
            </a:solidFill>
            <a:latin typeface="Arial"/>
            <a:cs typeface="Arial"/>
          </a:endParaRPr>
        </a:p>
      </xdr:txBody>
    </xdr:sp>
    <xdr:clientData/>
  </xdr:twoCellAnchor>
  <xdr:twoCellAnchor>
    <xdr:from>
      <xdr:col>7</xdr:col>
      <xdr:colOff>428625</xdr:colOff>
      <xdr:row>30</xdr:row>
      <xdr:rowOff>38100</xdr:rowOff>
    </xdr:from>
    <xdr:to>
      <xdr:col>8</xdr:col>
      <xdr:colOff>76200</xdr:colOff>
      <xdr:row>33</xdr:row>
      <xdr:rowOff>9525</xdr:rowOff>
    </xdr:to>
    <xdr:pic>
      <xdr:nvPicPr>
        <xdr:cNvPr id="3515" name="Picture 19" descr="quadratino">
          <a:extLst>
            <a:ext uri="{FF2B5EF4-FFF2-40B4-BE49-F238E27FC236}">
              <a16:creationId xmlns:a16="http://schemas.microsoft.com/office/drawing/2014/main" id="{00000000-0008-0000-0200-0000BB0D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r="37392" b="71758"/>
        <a:stretch>
          <a:fillRect/>
        </a:stretch>
      </xdr:blipFill>
      <xdr:spPr bwMode="auto">
        <a:xfrm>
          <a:off x="2876550" y="3857625"/>
          <a:ext cx="3429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428625</xdr:colOff>
      <xdr:row>33</xdr:row>
      <xdr:rowOff>409575</xdr:rowOff>
    </xdr:from>
    <xdr:to>
      <xdr:col>8</xdr:col>
      <xdr:colOff>76200</xdr:colOff>
      <xdr:row>37</xdr:row>
      <xdr:rowOff>57150</xdr:rowOff>
    </xdr:to>
    <xdr:pic>
      <xdr:nvPicPr>
        <xdr:cNvPr id="3516" name="Picture 20" descr="quadratino">
          <a:extLst>
            <a:ext uri="{FF2B5EF4-FFF2-40B4-BE49-F238E27FC236}">
              <a16:creationId xmlns:a16="http://schemas.microsoft.com/office/drawing/2014/main" id="{00000000-0008-0000-0200-0000BC0D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r="37392" b="71758"/>
        <a:stretch>
          <a:fillRect/>
        </a:stretch>
      </xdr:blipFill>
      <xdr:spPr bwMode="auto">
        <a:xfrm>
          <a:off x="2876550" y="4610100"/>
          <a:ext cx="3429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428625</xdr:colOff>
      <xdr:row>37</xdr:row>
      <xdr:rowOff>133350</xdr:rowOff>
    </xdr:from>
    <xdr:to>
      <xdr:col>8</xdr:col>
      <xdr:colOff>76200</xdr:colOff>
      <xdr:row>40</xdr:row>
      <xdr:rowOff>0</xdr:rowOff>
    </xdr:to>
    <xdr:pic>
      <xdr:nvPicPr>
        <xdr:cNvPr id="3517" name="Picture 21" descr="quadratino">
          <a:extLst>
            <a:ext uri="{FF2B5EF4-FFF2-40B4-BE49-F238E27FC236}">
              <a16:creationId xmlns:a16="http://schemas.microsoft.com/office/drawing/2014/main" id="{00000000-0008-0000-0200-0000BD0D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r="37392" b="71758"/>
        <a:stretch>
          <a:fillRect/>
        </a:stretch>
      </xdr:blipFill>
      <xdr:spPr bwMode="auto">
        <a:xfrm>
          <a:off x="2876550" y="5095875"/>
          <a:ext cx="3429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171450</xdr:colOff>
      <xdr:row>60</xdr:row>
      <xdr:rowOff>0</xdr:rowOff>
    </xdr:from>
    <xdr:to>
      <xdr:col>20</xdr:col>
      <xdr:colOff>28575</xdr:colOff>
      <xdr:row>73</xdr:row>
      <xdr:rowOff>0</xdr:rowOff>
    </xdr:to>
    <xdr:sp macro="" textlink="">
      <xdr:nvSpPr>
        <xdr:cNvPr id="3518" name="AutoShape 22">
          <a:extLst>
            <a:ext uri="{FF2B5EF4-FFF2-40B4-BE49-F238E27FC236}">
              <a16:creationId xmlns:a16="http://schemas.microsoft.com/office/drawing/2014/main" id="{00000000-0008-0000-0200-0000BE0D0000}"/>
            </a:ext>
          </a:extLst>
        </xdr:cNvPr>
        <xdr:cNvSpPr>
          <a:spLocks noChangeArrowheads="1"/>
        </xdr:cNvSpPr>
      </xdr:nvSpPr>
      <xdr:spPr bwMode="auto">
        <a:xfrm>
          <a:off x="371475" y="8181975"/>
          <a:ext cx="10839450" cy="1781175"/>
        </a:xfrm>
        <a:prstGeom prst="roundRect">
          <a:avLst>
            <a:gd name="adj" fmla="val 7856"/>
          </a:avLst>
        </a:prstGeom>
        <a:noFill/>
        <a:ln w="9525">
          <a:solidFill>
            <a:srgbClr val="0054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171450</xdr:colOff>
      <xdr:row>60</xdr:row>
      <xdr:rowOff>0</xdr:rowOff>
    </xdr:from>
    <xdr:to>
      <xdr:col>20</xdr:col>
      <xdr:colOff>28575</xdr:colOff>
      <xdr:row>73</xdr:row>
      <xdr:rowOff>9525</xdr:rowOff>
    </xdr:to>
    <xdr:sp macro="" textlink="">
      <xdr:nvSpPr>
        <xdr:cNvPr id="3519" name="AutoShape 23">
          <a:extLst>
            <a:ext uri="{FF2B5EF4-FFF2-40B4-BE49-F238E27FC236}">
              <a16:creationId xmlns:a16="http://schemas.microsoft.com/office/drawing/2014/main" id="{00000000-0008-0000-0200-0000BF0D0000}"/>
            </a:ext>
          </a:extLst>
        </xdr:cNvPr>
        <xdr:cNvSpPr>
          <a:spLocks noChangeArrowheads="1"/>
        </xdr:cNvSpPr>
      </xdr:nvSpPr>
      <xdr:spPr bwMode="auto">
        <a:xfrm>
          <a:off x="371475" y="8181975"/>
          <a:ext cx="10839450" cy="1790700"/>
        </a:xfrm>
        <a:prstGeom prst="roundRect">
          <a:avLst>
            <a:gd name="adj" fmla="val 7856"/>
          </a:avLst>
        </a:prstGeom>
        <a:noFill/>
        <a:ln w="9525">
          <a:solidFill>
            <a:srgbClr val="0054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19</xdr:col>
      <xdr:colOff>1666875</xdr:colOff>
      <xdr:row>74</xdr:row>
      <xdr:rowOff>0</xdr:rowOff>
    </xdr:from>
    <xdr:to>
      <xdr:col>20</xdr:col>
      <xdr:colOff>123825</xdr:colOff>
      <xdr:row>75</xdr:row>
      <xdr:rowOff>28575</xdr:rowOff>
    </xdr:to>
    <xdr:pic>
      <xdr:nvPicPr>
        <xdr:cNvPr id="3520" name="myIMG2" descr="frecciadx_smart_finder">
          <a:hlinkClick xmlns:r="http://schemas.openxmlformats.org/officeDocument/2006/relationships" r:id="rId4"/>
          <a:extLst>
            <a:ext uri="{FF2B5EF4-FFF2-40B4-BE49-F238E27FC236}">
              <a16:creationId xmlns:a16="http://schemas.microsoft.com/office/drawing/2014/main" id="{00000000-0008-0000-0200-0000C00D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1182350" y="10144125"/>
          <a:ext cx="1238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76200</xdr:colOff>
      <xdr:row>24</xdr:row>
      <xdr:rowOff>26186</xdr:rowOff>
    </xdr:from>
    <xdr:to>
      <xdr:col>4</xdr:col>
      <xdr:colOff>47625</xdr:colOff>
      <xdr:row>24</xdr:row>
      <xdr:rowOff>280980</xdr:rowOff>
    </xdr:to>
    <xdr:sp macro="" textlink="">
      <xdr:nvSpPr>
        <xdr:cNvPr id="3105" name="Rectangle 33">
          <a:extLst>
            <a:ext uri="{FF2B5EF4-FFF2-40B4-BE49-F238E27FC236}">
              <a16:creationId xmlns:a16="http://schemas.microsoft.com/office/drawing/2014/main" id="{00000000-0008-0000-0200-0000210C0000}"/>
            </a:ext>
          </a:extLst>
        </xdr:cNvPr>
        <xdr:cNvSpPr>
          <a:spLocks noChangeArrowheads="1"/>
        </xdr:cNvSpPr>
      </xdr:nvSpPr>
      <xdr:spPr bwMode="auto">
        <a:xfrm>
          <a:off x="588169" y="3359936"/>
          <a:ext cx="102394" cy="2547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it-IT" sz="1000" b="0" i="0" u="none" strike="noStrike" baseline="0">
              <a:solidFill>
                <a:srgbClr val="008000"/>
              </a:solidFill>
              <a:latin typeface="Wingdings"/>
            </a:rPr>
            <a:t></a:t>
          </a:r>
          <a:endParaRPr lang="it-IT" sz="1400" b="0" i="0" u="none" strike="noStrike" baseline="0">
            <a:solidFill>
              <a:srgbClr val="000000"/>
            </a:solidFill>
            <a:latin typeface="Arial"/>
            <a:cs typeface="Arial"/>
          </a:endParaRPr>
        </a:p>
        <a:p>
          <a:pPr algn="l" rtl="0">
            <a:defRPr sz="1000"/>
          </a:pPr>
          <a:endParaRPr lang="it-IT" sz="1400" b="0" i="0" u="none" strike="noStrike" baseline="0">
            <a:solidFill>
              <a:srgbClr val="000000"/>
            </a:solidFill>
            <a:latin typeface="Arial"/>
            <a:cs typeface="Arial"/>
          </a:endParaRPr>
        </a:p>
      </xdr:txBody>
    </xdr:sp>
    <xdr:clientData/>
  </xdr:twoCellAnchor>
  <xdr:twoCellAnchor editAs="oneCell">
    <xdr:from>
      <xdr:col>3</xdr:col>
      <xdr:colOff>76200</xdr:colOff>
      <xdr:row>22</xdr:row>
      <xdr:rowOff>26192</xdr:rowOff>
    </xdr:from>
    <xdr:to>
      <xdr:col>4</xdr:col>
      <xdr:colOff>47625</xdr:colOff>
      <xdr:row>22</xdr:row>
      <xdr:rowOff>280986</xdr:rowOff>
    </xdr:to>
    <xdr:sp macro="" textlink="">
      <xdr:nvSpPr>
        <xdr:cNvPr id="17" name="Rectangle 33">
          <a:extLst>
            <a:ext uri="{FF2B5EF4-FFF2-40B4-BE49-F238E27FC236}">
              <a16:creationId xmlns:a16="http://schemas.microsoft.com/office/drawing/2014/main" id="{00000000-0008-0000-0200-000011000000}"/>
            </a:ext>
          </a:extLst>
        </xdr:cNvPr>
        <xdr:cNvSpPr>
          <a:spLocks noChangeArrowheads="1"/>
        </xdr:cNvSpPr>
      </xdr:nvSpPr>
      <xdr:spPr bwMode="auto">
        <a:xfrm>
          <a:off x="588169" y="3050380"/>
          <a:ext cx="102394" cy="2547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it-IT" sz="1000" b="0" i="0" u="none" strike="noStrike" baseline="0">
              <a:solidFill>
                <a:srgbClr val="008000"/>
              </a:solidFill>
              <a:latin typeface="Wingdings"/>
            </a:rPr>
            <a:t></a:t>
          </a:r>
          <a:endParaRPr lang="it-IT" sz="1400" b="0" i="0" u="none" strike="noStrike" baseline="0">
            <a:solidFill>
              <a:srgbClr val="000000"/>
            </a:solidFill>
            <a:latin typeface="Arial"/>
            <a:cs typeface="Arial"/>
          </a:endParaRPr>
        </a:p>
        <a:p>
          <a:pPr algn="l" rtl="0">
            <a:defRPr sz="1000"/>
          </a:pPr>
          <a:endParaRPr lang="it-IT" sz="14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pageSetUpPr fitToPage="1"/>
  </sheetPr>
  <dimension ref="C1:AX43"/>
  <sheetViews>
    <sheetView showGridLines="0" tabSelected="1" zoomScale="85" workbookViewId="0"/>
  </sheetViews>
  <sheetFormatPr defaultColWidth="9.26953125" defaultRowHeight="12.5"/>
  <cols>
    <col min="1" max="1" width="3" style="18" customWidth="1"/>
    <col min="2" max="2" width="3.26953125" style="18" customWidth="1"/>
    <col min="3" max="3" width="1.453125" style="18" customWidth="1"/>
    <col min="4" max="6" width="10.26953125" style="18" customWidth="1"/>
    <col min="7" max="7" width="10.453125" style="18" customWidth="1"/>
    <col min="8" max="8" width="2.26953125" style="18" customWidth="1"/>
    <col min="9" max="9" width="1.453125" style="18" customWidth="1"/>
    <col min="10" max="10" width="11.7265625" style="18" customWidth="1"/>
    <col min="11" max="11" width="9.26953125" style="18"/>
    <col min="12" max="12" width="21.7265625" style="18" customWidth="1"/>
    <col min="13" max="18" width="9.26953125" style="18"/>
    <col min="19" max="19" width="4.7265625" style="18" customWidth="1"/>
    <col min="20" max="20" width="3.26953125" style="19" customWidth="1"/>
    <col min="21" max="50" width="9.26953125" style="19"/>
    <col min="51" max="16384" width="9.26953125" style="18"/>
  </cols>
  <sheetData>
    <row r="1" spans="3:19" ht="6" customHeight="1"/>
    <row r="2" spans="3:19" ht="17.25" customHeight="1">
      <c r="D2" s="173" t="s">
        <v>126</v>
      </c>
      <c r="E2" s="173"/>
      <c r="F2" s="173"/>
      <c r="G2" s="173"/>
      <c r="H2" s="173"/>
      <c r="I2" s="173"/>
      <c r="J2" s="173"/>
      <c r="K2" s="173"/>
      <c r="L2" s="173"/>
    </row>
    <row r="3" spans="3:19" ht="6" customHeight="1"/>
    <row r="4" spans="3:19" ht="3" customHeight="1">
      <c r="C4" s="20"/>
      <c r="D4" s="20"/>
      <c r="E4" s="20"/>
      <c r="F4" s="20"/>
      <c r="G4" s="20"/>
      <c r="H4" s="20"/>
      <c r="I4" s="20"/>
      <c r="J4" s="20"/>
      <c r="K4" s="20"/>
      <c r="L4" s="20"/>
      <c r="M4" s="20"/>
      <c r="N4" s="20"/>
      <c r="O4" s="20"/>
      <c r="P4" s="20"/>
      <c r="Q4" s="20"/>
      <c r="R4" s="20"/>
      <c r="S4" s="20"/>
    </row>
    <row r="5" spans="3:19" ht="3" customHeight="1">
      <c r="C5" s="21"/>
      <c r="D5" s="21"/>
      <c r="E5" s="21"/>
      <c r="F5" s="21"/>
      <c r="G5" s="21"/>
      <c r="H5" s="21"/>
      <c r="I5" s="21"/>
      <c r="J5" s="21"/>
      <c r="K5" s="21"/>
      <c r="L5" s="21"/>
      <c r="M5" s="21"/>
      <c r="N5" s="21"/>
      <c r="O5" s="21"/>
      <c r="P5" s="21"/>
      <c r="Q5" s="21"/>
      <c r="R5" s="21"/>
      <c r="S5" s="21"/>
    </row>
    <row r="7" spans="3:19" ht="13.5">
      <c r="C7" s="52" t="s">
        <v>23</v>
      </c>
      <c r="D7" s="22"/>
      <c r="E7" s="22"/>
      <c r="F7" s="22"/>
      <c r="G7" s="23"/>
      <c r="H7" s="23"/>
      <c r="I7" s="23"/>
      <c r="J7" s="23"/>
      <c r="K7" s="23"/>
      <c r="L7" s="23"/>
      <c r="M7" s="23"/>
      <c r="N7" s="23"/>
      <c r="O7" s="23"/>
      <c r="P7" s="23"/>
      <c r="Q7" s="23"/>
      <c r="R7" s="23"/>
    </row>
    <row r="8" spans="3:19" ht="3.75" customHeight="1">
      <c r="S8" s="24"/>
    </row>
    <row r="9" spans="3:19" ht="12.75" customHeight="1">
      <c r="D9" s="181" t="s">
        <v>127</v>
      </c>
      <c r="E9" s="182"/>
      <c r="F9" s="182"/>
      <c r="G9" s="182"/>
      <c r="H9" s="182"/>
      <c r="I9" s="182"/>
      <c r="J9" s="182"/>
      <c r="K9" s="182"/>
      <c r="L9" s="182"/>
      <c r="M9" s="182"/>
      <c r="N9" s="182"/>
      <c r="O9" s="182"/>
      <c r="P9" s="182"/>
      <c r="Q9" s="182"/>
      <c r="R9" s="182"/>
      <c r="S9" s="182"/>
    </row>
    <row r="10" spans="3:19" ht="40.5" customHeight="1">
      <c r="D10" s="182"/>
      <c r="E10" s="182"/>
      <c r="F10" s="182"/>
      <c r="G10" s="182"/>
      <c r="H10" s="182"/>
      <c r="I10" s="182"/>
      <c r="J10" s="182"/>
      <c r="K10" s="182"/>
      <c r="L10" s="182"/>
      <c r="M10" s="182"/>
      <c r="N10" s="182"/>
      <c r="O10" s="182"/>
      <c r="P10" s="182"/>
      <c r="Q10" s="182"/>
      <c r="R10" s="182"/>
      <c r="S10" s="182"/>
    </row>
    <row r="11" spans="3:19">
      <c r="D11" s="26"/>
      <c r="E11" s="26"/>
      <c r="F11" s="26"/>
      <c r="G11" s="26"/>
      <c r="H11" s="26"/>
      <c r="I11" s="26"/>
      <c r="J11" s="26"/>
      <c r="K11" s="26"/>
      <c r="L11" s="26"/>
      <c r="M11" s="26"/>
      <c r="N11" s="26"/>
      <c r="O11" s="26"/>
      <c r="P11" s="26"/>
      <c r="Q11" s="26"/>
      <c r="R11" s="26"/>
      <c r="S11" s="26"/>
    </row>
    <row r="12" spans="3:19" ht="13.5">
      <c r="C12" s="52" t="s">
        <v>21</v>
      </c>
      <c r="D12" s="27"/>
      <c r="E12" s="27"/>
      <c r="F12" s="27"/>
      <c r="G12" s="27"/>
      <c r="H12" s="27"/>
      <c r="I12" s="27"/>
      <c r="J12" s="27"/>
      <c r="K12" s="27"/>
      <c r="L12" s="27"/>
      <c r="M12" s="27"/>
      <c r="N12" s="27"/>
      <c r="O12" s="27"/>
      <c r="P12" s="27"/>
      <c r="Q12" s="27"/>
      <c r="R12" s="27"/>
      <c r="S12" s="27"/>
    </row>
    <row r="13" spans="3:19" ht="3.75" customHeight="1"/>
    <row r="14" spans="3:19" ht="14.25" customHeight="1">
      <c r="D14" s="183" t="s">
        <v>145</v>
      </c>
      <c r="E14" s="183"/>
      <c r="F14" s="183"/>
      <c r="G14" s="183"/>
      <c r="H14" s="183"/>
      <c r="I14" s="183"/>
      <c r="J14" s="183"/>
      <c r="K14" s="183"/>
      <c r="L14" s="183"/>
      <c r="M14" s="183"/>
      <c r="N14" s="183"/>
      <c r="O14" s="183"/>
      <c r="P14" s="183"/>
      <c r="Q14" s="183"/>
      <c r="R14" s="183"/>
      <c r="S14" s="26"/>
    </row>
    <row r="15" spans="3:19">
      <c r="D15" s="26"/>
      <c r="E15" s="26"/>
      <c r="F15" s="26"/>
      <c r="G15" s="26"/>
      <c r="H15" s="26"/>
      <c r="I15" s="26"/>
      <c r="J15" s="26"/>
      <c r="K15" s="26"/>
      <c r="L15" s="26"/>
      <c r="M15" s="26"/>
      <c r="N15" s="26"/>
      <c r="O15" s="26"/>
      <c r="P15" s="26"/>
      <c r="Q15" s="26"/>
      <c r="R15" s="26"/>
      <c r="S15" s="26"/>
    </row>
    <row r="16" spans="3:19">
      <c r="C16" s="18" t="s">
        <v>22</v>
      </c>
    </row>
    <row r="17" spans="3:19" ht="11.25" customHeight="1"/>
    <row r="18" spans="3:19" ht="6.75" customHeight="1">
      <c r="C18" s="28"/>
      <c r="D18" s="28"/>
      <c r="E18" s="28"/>
      <c r="F18" s="28"/>
      <c r="G18" s="28"/>
      <c r="H18" s="28"/>
      <c r="I18" s="28"/>
      <c r="J18" s="26"/>
      <c r="K18" s="26"/>
      <c r="L18" s="26"/>
      <c r="M18" s="26"/>
      <c r="N18" s="26"/>
      <c r="O18" s="26"/>
      <c r="P18" s="26"/>
      <c r="Q18" s="26"/>
      <c r="R18" s="26"/>
      <c r="S18" s="26"/>
    </row>
    <row r="19" spans="3:19" ht="11.25" customHeight="1">
      <c r="C19" s="21"/>
      <c r="I19" s="21"/>
    </row>
    <row r="20" spans="3:19" ht="17.25" customHeight="1">
      <c r="C20" s="21"/>
      <c r="I20" s="21"/>
    </row>
    <row r="21" spans="3:19" ht="19.5" customHeight="1">
      <c r="C21" s="21"/>
    </row>
    <row r="22" spans="3:19" ht="19.5" customHeight="1">
      <c r="C22" s="21"/>
      <c r="I22" s="29" t="s">
        <v>20</v>
      </c>
    </row>
    <row r="23" spans="3:19" ht="9" customHeight="1">
      <c r="C23" s="21"/>
    </row>
    <row r="24" spans="3:19" ht="19.5" customHeight="1">
      <c r="C24" s="21"/>
      <c r="N24" s="30" t="s">
        <v>15</v>
      </c>
    </row>
    <row r="25" spans="3:19" ht="19.5" customHeight="1">
      <c r="C25" s="21"/>
      <c r="N25" s="30" t="s">
        <v>16</v>
      </c>
    </row>
    <row r="26" spans="3:19" ht="17.25" customHeight="1">
      <c r="C26" s="21"/>
      <c r="I26" s="21"/>
    </row>
    <row r="27" spans="3:19" ht="10.5" customHeight="1">
      <c r="C27" s="21"/>
      <c r="I27" s="21"/>
      <c r="M27" s="26"/>
      <c r="Q27" s="49"/>
      <c r="R27" s="49"/>
    </row>
    <row r="28" spans="3:19" ht="6.75" customHeight="1">
      <c r="C28" s="28"/>
      <c r="D28" s="28"/>
      <c r="E28" s="28"/>
      <c r="F28" s="28"/>
      <c r="G28" s="28"/>
      <c r="H28" s="28"/>
      <c r="I28" s="28"/>
      <c r="J28" s="26"/>
      <c r="K28" s="26"/>
      <c r="L28" s="26"/>
      <c r="Q28" s="49"/>
      <c r="R28" s="49"/>
      <c r="S28" s="26"/>
    </row>
    <row r="30" spans="3:19" ht="4.5" customHeight="1"/>
    <row r="31" spans="3:19" ht="13">
      <c r="C31" s="22" t="s">
        <v>128</v>
      </c>
      <c r="D31" s="22"/>
      <c r="E31" s="22"/>
      <c r="F31" s="22"/>
      <c r="G31" s="23"/>
      <c r="H31" s="23"/>
      <c r="I31" s="23"/>
      <c r="J31" s="23"/>
      <c r="K31" s="23"/>
      <c r="L31" s="23"/>
      <c r="M31" s="23"/>
      <c r="N31" s="23"/>
      <c r="O31" s="23"/>
      <c r="P31" s="23"/>
      <c r="Q31" s="23"/>
      <c r="R31" s="23"/>
      <c r="S31" s="23"/>
    </row>
    <row r="32" spans="3:19" ht="3.75" customHeight="1">
      <c r="S32" s="31"/>
    </row>
    <row r="33" spans="3:19" ht="10.5" customHeight="1">
      <c r="D33" s="174" t="s">
        <v>129</v>
      </c>
      <c r="E33" s="175"/>
      <c r="F33" s="175"/>
      <c r="G33" s="175"/>
      <c r="H33" s="175"/>
      <c r="I33" s="175"/>
      <c r="J33" s="175"/>
      <c r="K33" s="175"/>
      <c r="L33" s="175"/>
      <c r="M33" s="175"/>
      <c r="N33" s="175"/>
      <c r="O33" s="175"/>
      <c r="P33" s="175"/>
      <c r="Q33" s="175"/>
      <c r="R33" s="175"/>
      <c r="S33" s="175"/>
    </row>
    <row r="34" spans="3:19" ht="67.5" customHeight="1">
      <c r="D34" s="175"/>
      <c r="E34" s="175"/>
      <c r="F34" s="175"/>
      <c r="G34" s="175"/>
      <c r="H34" s="175"/>
      <c r="I34" s="175"/>
      <c r="J34" s="175"/>
      <c r="K34" s="175"/>
      <c r="L34" s="175"/>
      <c r="M34" s="175"/>
      <c r="N34" s="175"/>
      <c r="O34" s="175"/>
      <c r="P34" s="175"/>
      <c r="Q34" s="175"/>
      <c r="R34" s="175"/>
      <c r="S34" s="175"/>
    </row>
    <row r="35" spans="3:19" ht="6" customHeight="1"/>
    <row r="36" spans="3:19" ht="3" customHeight="1">
      <c r="C36" s="20"/>
      <c r="D36" s="20"/>
      <c r="E36" s="20"/>
      <c r="F36" s="20"/>
      <c r="G36" s="20"/>
      <c r="H36" s="20"/>
      <c r="I36" s="20"/>
      <c r="J36" s="20"/>
      <c r="K36" s="20"/>
      <c r="L36" s="20"/>
      <c r="M36" s="20"/>
      <c r="N36" s="20"/>
      <c r="O36" s="20"/>
      <c r="P36" s="20"/>
      <c r="Q36" s="20"/>
      <c r="R36" s="20"/>
      <c r="S36" s="20"/>
    </row>
    <row r="37" spans="3:19" ht="3" customHeight="1">
      <c r="C37" s="32"/>
      <c r="D37" s="32"/>
      <c r="E37" s="32"/>
      <c r="F37" s="32"/>
      <c r="G37" s="32"/>
      <c r="H37" s="32"/>
      <c r="I37" s="32"/>
      <c r="J37" s="32"/>
      <c r="K37" s="32"/>
      <c r="L37" s="32"/>
      <c r="M37" s="32"/>
      <c r="N37" s="32"/>
      <c r="O37" s="32"/>
      <c r="P37" s="32"/>
      <c r="Q37" s="32"/>
      <c r="R37" s="32"/>
      <c r="S37" s="21"/>
    </row>
    <row r="38" spans="3:19" ht="5.25" customHeight="1">
      <c r="C38" s="31"/>
      <c r="D38" s="31"/>
      <c r="E38" s="31"/>
      <c r="F38" s="31"/>
      <c r="G38" s="31"/>
      <c r="H38" s="31"/>
      <c r="I38" s="31"/>
      <c r="J38" s="31"/>
      <c r="K38" s="31"/>
      <c r="L38" s="31"/>
      <c r="M38" s="31"/>
      <c r="N38" s="31"/>
      <c r="O38" s="31"/>
      <c r="P38" s="31"/>
      <c r="Q38" s="31"/>
      <c r="R38" s="31"/>
    </row>
    <row r="39" spans="3:19" ht="37.5" customHeight="1">
      <c r="C39" s="176" t="s">
        <v>146</v>
      </c>
      <c r="D39" s="176"/>
      <c r="E39" s="176"/>
      <c r="F39" s="176"/>
      <c r="G39" s="176"/>
      <c r="H39" s="176"/>
      <c r="I39" s="176"/>
      <c r="J39" s="176"/>
      <c r="K39" s="176"/>
      <c r="L39" s="176"/>
      <c r="M39" s="176"/>
      <c r="N39" s="176"/>
      <c r="O39" s="176"/>
      <c r="P39" s="176"/>
      <c r="Q39" s="176"/>
      <c r="R39" s="176"/>
    </row>
    <row r="40" spans="3:19" ht="7.5" customHeight="1"/>
    <row r="41" spans="3:19" ht="18" customHeight="1" thickBot="1">
      <c r="C41" s="177" t="s">
        <v>147</v>
      </c>
      <c r="D41" s="177"/>
      <c r="E41" s="177"/>
      <c r="F41" s="177"/>
      <c r="G41" s="177"/>
      <c r="H41" s="177"/>
      <c r="I41" s="177"/>
      <c r="J41" s="177"/>
      <c r="K41" s="177"/>
      <c r="L41" s="177"/>
      <c r="M41" s="177"/>
      <c r="N41" s="177"/>
      <c r="O41" s="177"/>
      <c r="P41" s="177"/>
      <c r="Q41" s="177"/>
      <c r="R41" s="177"/>
      <c r="S41" s="177"/>
    </row>
    <row r="42" spans="3:19" ht="38.25" customHeight="1">
      <c r="C42" s="180" t="s">
        <v>148</v>
      </c>
      <c r="D42" s="180"/>
      <c r="E42" s="180"/>
      <c r="F42" s="180"/>
      <c r="G42" s="180"/>
      <c r="H42" s="180"/>
      <c r="I42" s="180"/>
      <c r="J42" s="180"/>
      <c r="K42" s="180"/>
      <c r="L42" s="180"/>
      <c r="M42" s="180"/>
      <c r="N42" s="180"/>
      <c r="O42" s="180"/>
      <c r="P42" s="180"/>
      <c r="Q42" s="180"/>
      <c r="R42" s="180"/>
      <c r="S42" s="180"/>
    </row>
    <row r="43" spans="3:19" ht="19.5" customHeight="1">
      <c r="C43" s="178" t="s">
        <v>77</v>
      </c>
      <c r="D43" s="179"/>
      <c r="E43" s="179"/>
      <c r="F43" s="179"/>
      <c r="G43" s="179"/>
      <c r="H43" s="179"/>
      <c r="I43" s="179"/>
      <c r="J43" s="179"/>
      <c r="K43" s="179"/>
      <c r="L43" s="179"/>
      <c r="M43" s="179"/>
      <c r="N43" s="179"/>
      <c r="O43" s="179"/>
      <c r="P43" s="179"/>
      <c r="Q43" s="179"/>
      <c r="R43" s="179"/>
      <c r="S43" s="179"/>
    </row>
  </sheetData>
  <sheetProtection password="C729" sheet="1" objects="1" scenarios="1"/>
  <mergeCells count="8">
    <mergeCell ref="D2:L2"/>
    <mergeCell ref="D33:S34"/>
    <mergeCell ref="C39:R39"/>
    <mergeCell ref="C41:S41"/>
    <mergeCell ref="C43:S43"/>
    <mergeCell ref="C42:S42"/>
    <mergeCell ref="D9:S10"/>
    <mergeCell ref="D14:R14"/>
  </mergeCells>
  <phoneticPr fontId="2" type="noConversion"/>
  <pageMargins left="0.39370078740157483" right="0.39370078740157483" top="0.39370078740157483" bottom="0.39370078740157483" header="0.51181102362204722" footer="0.4"/>
  <pageSetup paperSize="9" scale="91" orientation="landscape" r:id="rId1"/>
  <headerFooter alignWithMargins="0"/>
  <cellWatches>
    <cellWatch r="N24"/>
  </cellWatche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4">
    <pageSetUpPr fitToPage="1"/>
  </sheetPr>
  <dimension ref="C1:AW54"/>
  <sheetViews>
    <sheetView showGridLines="0" topLeftCell="A16" zoomScale="80" zoomScaleNormal="85" zoomScaleSheetLayoutView="80" workbookViewId="0">
      <selection activeCell="O26" sqref="O26"/>
    </sheetView>
  </sheetViews>
  <sheetFormatPr defaultColWidth="9.26953125" defaultRowHeight="12.5"/>
  <cols>
    <col min="1" max="1" width="3" style="18" customWidth="1"/>
    <col min="2" max="2" width="3.26953125" style="18" customWidth="1"/>
    <col min="3" max="3" width="1.453125" style="18" customWidth="1"/>
    <col min="4" max="4" width="3.26953125" style="18" customWidth="1"/>
    <col min="5" max="5" width="15.26953125" style="18" customWidth="1"/>
    <col min="6" max="6" width="10.26953125" style="18" customWidth="1"/>
    <col min="7" max="7" width="10.453125" style="18" customWidth="1"/>
    <col min="8" max="8" width="2.26953125" style="18" customWidth="1"/>
    <col min="9" max="9" width="1.453125" style="18" customWidth="1"/>
    <col min="10" max="10" width="8.26953125" style="18" customWidth="1"/>
    <col min="11" max="11" width="9.26953125" style="18"/>
    <col min="12" max="12" width="14" style="18" customWidth="1"/>
    <col min="13" max="13" width="9" style="18" customWidth="1"/>
    <col min="14" max="14" width="41.26953125" style="18" customWidth="1"/>
    <col min="15" max="15" width="17.453125" style="18" customWidth="1"/>
    <col min="16" max="16" width="3" style="18" customWidth="1"/>
    <col min="17" max="17" width="21.54296875" style="18" customWidth="1"/>
    <col min="18" max="18" width="4.7265625" style="18" customWidth="1"/>
    <col min="19" max="19" width="3.26953125" style="19" customWidth="1"/>
    <col min="20" max="49" width="9.26953125" style="19"/>
    <col min="50" max="16384" width="9.26953125" style="18"/>
  </cols>
  <sheetData>
    <row r="1" spans="3:18" ht="6" customHeight="1"/>
    <row r="2" spans="3:18" ht="17.25" customHeight="1">
      <c r="D2" s="173" t="s">
        <v>32</v>
      </c>
      <c r="E2" s="173"/>
      <c r="F2" s="173"/>
      <c r="G2" s="173"/>
      <c r="H2" s="173"/>
      <c r="I2" s="173"/>
      <c r="J2" s="173"/>
      <c r="K2" s="173"/>
      <c r="L2" s="173"/>
    </row>
    <row r="3" spans="3:18" ht="6" customHeight="1"/>
    <row r="4" spans="3:18" ht="3" customHeight="1">
      <c r="C4" s="20"/>
      <c r="D4" s="20"/>
      <c r="E4" s="20"/>
      <c r="F4" s="20"/>
      <c r="G4" s="20"/>
      <c r="H4" s="20"/>
      <c r="I4" s="20"/>
      <c r="J4" s="20"/>
      <c r="K4" s="20"/>
      <c r="L4" s="20"/>
      <c r="M4" s="20"/>
      <c r="N4" s="20"/>
      <c r="O4" s="20"/>
      <c r="P4" s="20"/>
      <c r="Q4" s="20"/>
      <c r="R4" s="20"/>
    </row>
    <row r="5" spans="3:18" ht="3" customHeight="1">
      <c r="C5" s="21"/>
      <c r="D5" s="21"/>
      <c r="E5" s="21"/>
      <c r="F5" s="21"/>
      <c r="G5" s="21"/>
      <c r="H5" s="21"/>
      <c r="I5" s="21"/>
      <c r="J5" s="21"/>
      <c r="K5" s="21"/>
      <c r="L5" s="21"/>
      <c r="M5" s="21"/>
      <c r="N5" s="21"/>
      <c r="O5" s="21"/>
      <c r="P5" s="21"/>
      <c r="Q5" s="21"/>
      <c r="R5" s="21"/>
    </row>
    <row r="7" spans="3:18" ht="13.5">
      <c r="C7" s="52" t="s">
        <v>122</v>
      </c>
      <c r="D7" s="22"/>
      <c r="E7" s="22"/>
      <c r="F7" s="22"/>
      <c r="G7" s="23"/>
      <c r="H7" s="23"/>
      <c r="I7" s="23"/>
      <c r="J7" s="23"/>
      <c r="K7" s="23"/>
      <c r="L7" s="23"/>
      <c r="M7" s="23"/>
      <c r="N7" s="23"/>
      <c r="O7" s="23"/>
      <c r="P7" s="23"/>
      <c r="Q7" s="23"/>
    </row>
    <row r="8" spans="3:18" ht="3.75" customHeight="1">
      <c r="R8" s="24"/>
    </row>
    <row r="9" spans="3:18" ht="30" customHeight="1">
      <c r="D9" s="181" t="s">
        <v>123</v>
      </c>
      <c r="E9" s="182"/>
      <c r="F9" s="182"/>
      <c r="G9" s="182"/>
      <c r="H9" s="182"/>
      <c r="I9" s="182"/>
      <c r="J9" s="182"/>
      <c r="K9" s="182"/>
      <c r="L9" s="182"/>
      <c r="M9" s="182"/>
      <c r="N9" s="182"/>
      <c r="O9" s="182"/>
      <c r="P9" s="182"/>
      <c r="Q9" s="182"/>
      <c r="R9" s="182"/>
    </row>
    <row r="10" spans="3:18" ht="60" customHeight="1">
      <c r="D10" s="181" t="s">
        <v>124</v>
      </c>
      <c r="E10" s="182"/>
      <c r="F10" s="182"/>
      <c r="G10" s="182"/>
      <c r="H10" s="182"/>
      <c r="I10" s="182"/>
      <c r="J10" s="182"/>
      <c r="K10" s="182"/>
      <c r="L10" s="182"/>
      <c r="M10" s="182"/>
      <c r="N10" s="182"/>
      <c r="O10" s="182"/>
      <c r="P10" s="182"/>
      <c r="Q10" s="182"/>
      <c r="R10" s="182"/>
    </row>
    <row r="11" spans="3:18" ht="7.5" customHeight="1">
      <c r="D11" s="26"/>
      <c r="E11" s="26"/>
      <c r="F11" s="26"/>
      <c r="G11" s="26"/>
      <c r="H11" s="26"/>
      <c r="I11" s="26"/>
      <c r="J11" s="26"/>
      <c r="K11" s="26"/>
      <c r="L11" s="26"/>
      <c r="M11" s="26"/>
      <c r="N11" s="26"/>
      <c r="O11" s="26"/>
      <c r="P11" s="26"/>
      <c r="Q11" s="26"/>
      <c r="R11" s="26"/>
    </row>
    <row r="12" spans="3:18" ht="27.75" customHeight="1">
      <c r="C12" s="188" t="s">
        <v>125</v>
      </c>
      <c r="D12" s="189"/>
      <c r="E12" s="189"/>
      <c r="F12" s="189"/>
      <c r="G12" s="189"/>
      <c r="H12" s="189"/>
      <c r="I12" s="189"/>
      <c r="J12" s="189"/>
      <c r="K12" s="189"/>
      <c r="L12" s="189"/>
      <c r="M12" s="189"/>
      <c r="N12" s="189"/>
      <c r="O12" s="189"/>
      <c r="P12" s="189"/>
      <c r="Q12" s="189"/>
      <c r="R12" s="189"/>
    </row>
    <row r="13" spans="3:18" ht="3.75" customHeight="1"/>
    <row r="14" spans="3:18" ht="17.25" customHeight="1">
      <c r="D14" s="183" t="s">
        <v>90</v>
      </c>
      <c r="E14" s="192"/>
      <c r="F14" s="192"/>
      <c r="G14" s="192"/>
      <c r="H14" s="192"/>
      <c r="I14" s="192"/>
      <c r="J14" s="192"/>
      <c r="K14" s="192"/>
      <c r="L14" s="192"/>
      <c r="M14" s="192"/>
      <c r="N14" s="192"/>
      <c r="O14" s="192"/>
      <c r="P14" s="192"/>
      <c r="Q14" s="192"/>
      <c r="R14" s="26"/>
    </row>
    <row r="15" spans="3:18" ht="27" customHeight="1">
      <c r="D15" s="25"/>
      <c r="E15" s="200" t="s">
        <v>149</v>
      </c>
      <c r="F15" s="192"/>
      <c r="G15" s="192"/>
      <c r="H15" s="192"/>
      <c r="I15" s="192"/>
      <c r="J15" s="192"/>
      <c r="K15" s="192"/>
      <c r="L15" s="192"/>
      <c r="M15" s="192"/>
      <c r="N15" s="192"/>
      <c r="O15" s="192"/>
      <c r="P15" s="192"/>
      <c r="Q15" s="192"/>
      <c r="R15" s="192"/>
    </row>
    <row r="16" spans="3:18" ht="93" customHeight="1">
      <c r="D16" s="123"/>
      <c r="E16" s="196" t="s">
        <v>143</v>
      </c>
      <c r="F16" s="197"/>
      <c r="G16" s="197"/>
      <c r="H16" s="197"/>
      <c r="I16" s="197"/>
      <c r="J16" s="197"/>
      <c r="K16" s="197"/>
      <c r="L16" s="197"/>
      <c r="M16" s="197"/>
      <c r="N16" s="197"/>
      <c r="O16" s="197"/>
      <c r="P16" s="197"/>
      <c r="Q16" s="197"/>
      <c r="R16" s="197"/>
    </row>
    <row r="17" spans="3:18" ht="6" customHeight="1">
      <c r="D17" s="26"/>
      <c r="E17" s="26"/>
      <c r="F17" s="26"/>
      <c r="G17" s="26"/>
      <c r="H17" s="26"/>
      <c r="I17" s="26"/>
      <c r="J17" s="26"/>
      <c r="K17" s="26"/>
      <c r="L17" s="26"/>
      <c r="M17" s="26"/>
      <c r="N17" s="26"/>
      <c r="O17" s="26"/>
      <c r="P17" s="26"/>
      <c r="Q17" s="26"/>
      <c r="R17" s="26"/>
    </row>
    <row r="18" spans="3:18">
      <c r="C18" s="18" t="s">
        <v>24</v>
      </c>
    </row>
    <row r="19" spans="3:18" ht="6.75" customHeight="1"/>
    <row r="20" spans="3:18" ht="6.75" customHeight="1">
      <c r="C20" s="28"/>
      <c r="D20" s="28"/>
      <c r="E20" s="28"/>
      <c r="F20" s="28"/>
      <c r="G20" s="28"/>
      <c r="H20" s="28"/>
      <c r="I20" s="28"/>
      <c r="J20" s="26"/>
      <c r="K20" s="26"/>
      <c r="L20" s="26"/>
      <c r="M20" s="26"/>
      <c r="N20" s="26"/>
      <c r="O20" s="26"/>
      <c r="P20" s="26"/>
      <c r="Q20" s="26"/>
      <c r="R20" s="26"/>
    </row>
    <row r="21" spans="3:18">
      <c r="C21" s="21"/>
      <c r="I21" s="21"/>
    </row>
    <row r="22" spans="3:18" ht="11.25" customHeight="1">
      <c r="C22" s="21"/>
      <c r="I22" s="21"/>
    </row>
    <row r="23" spans="3:18" ht="13" thickBot="1">
      <c r="C23" s="21"/>
    </row>
    <row r="24" spans="3:18" ht="15" customHeight="1" thickBot="1">
      <c r="C24" s="21"/>
      <c r="H24" s="29"/>
      <c r="I24" s="195" t="s">
        <v>26</v>
      </c>
      <c r="J24" s="195"/>
      <c r="K24" s="195"/>
      <c r="L24" s="195"/>
      <c r="M24" s="195"/>
      <c r="N24" s="195"/>
      <c r="O24" s="62"/>
      <c r="P24" s="35"/>
      <c r="Q24"/>
    </row>
    <row r="25" spans="3:18" ht="6.75" customHeight="1" thickBot="1">
      <c r="C25" s="21"/>
      <c r="H25" s="29"/>
      <c r="I25" s="35"/>
      <c r="J25" s="35"/>
      <c r="K25" s="35"/>
      <c r="L25" s="35"/>
      <c r="M25" s="36"/>
      <c r="N25" s="35"/>
      <c r="O25" s="35" t="s">
        <v>2</v>
      </c>
      <c r="P25" s="35"/>
      <c r="Q25"/>
    </row>
    <row r="26" spans="3:18" ht="15.75" customHeight="1" thickBot="1">
      <c r="C26" s="21"/>
      <c r="H26" s="29"/>
      <c r="I26" s="193" t="s">
        <v>27</v>
      </c>
      <c r="J26" s="193"/>
      <c r="K26" s="193"/>
      <c r="L26" s="193"/>
      <c r="M26" s="193"/>
      <c r="N26" s="193"/>
      <c r="O26" s="39"/>
      <c r="P26" s="29"/>
      <c r="Q26"/>
    </row>
    <row r="27" spans="3:18" ht="12" customHeight="1">
      <c r="C27" s="21"/>
      <c r="H27" s="29"/>
      <c r="I27" s="193"/>
      <c r="J27" s="193"/>
      <c r="K27" s="193"/>
      <c r="L27" s="193"/>
      <c r="M27" s="193"/>
      <c r="N27" s="193"/>
      <c r="O27" s="29"/>
      <c r="Q27"/>
    </row>
    <row r="28" spans="3:18" ht="12" customHeight="1" thickBot="1">
      <c r="C28" s="21"/>
      <c r="H28" s="37"/>
      <c r="I28" s="37"/>
      <c r="J28" s="37"/>
      <c r="K28" s="37"/>
      <c r="L28" s="37"/>
      <c r="M28" s="37"/>
      <c r="N28" s="37"/>
      <c r="O28" s="37"/>
      <c r="P28" s="38"/>
      <c r="Q28" s="38"/>
    </row>
    <row r="29" spans="3:18" ht="12.75" customHeight="1" thickBot="1">
      <c r="C29" s="21"/>
    </row>
    <row r="30" spans="3:18" ht="15" customHeight="1" thickBot="1">
      <c r="C30" s="21"/>
      <c r="I30" s="194" t="s">
        <v>31</v>
      </c>
      <c r="J30" s="195"/>
      <c r="K30" s="195"/>
      <c r="L30" s="195"/>
      <c r="M30" s="195"/>
      <c r="N30" s="195"/>
      <c r="O30" s="42">
        <f>+Input!D12</f>
        <v>0</v>
      </c>
      <c r="Q30" s="18" t="str">
        <f>+Input!F52</f>
        <v/>
      </c>
    </row>
    <row r="31" spans="3:18" ht="5.25" customHeight="1">
      <c r="C31" s="21"/>
      <c r="H31" s="29"/>
      <c r="I31" s="29"/>
      <c r="J31" s="29"/>
      <c r="K31" s="29"/>
      <c r="L31" s="29"/>
      <c r="M31" s="29"/>
      <c r="N31" s="29"/>
      <c r="O31" s="29"/>
    </row>
    <row r="32" spans="3:18" ht="10.5" customHeight="1" thickBot="1">
      <c r="C32" s="21"/>
      <c r="N32" s="30"/>
    </row>
    <row r="33" spans="3:18" ht="16.5" customHeight="1" thickBot="1">
      <c r="C33" s="21"/>
      <c r="J33" s="198" t="s">
        <v>99</v>
      </c>
      <c r="K33" s="198"/>
      <c r="L33" s="198"/>
      <c r="M33" s="198"/>
      <c r="N33" s="30"/>
      <c r="O33" s="40">
        <f>+Input!D15</f>
        <v>0</v>
      </c>
    </row>
    <row r="34" spans="3:18" ht="4.5" customHeight="1" thickBot="1">
      <c r="C34" s="21"/>
      <c r="H34" s="33"/>
      <c r="I34" s="33"/>
      <c r="J34" s="33"/>
      <c r="K34" s="33"/>
      <c r="L34" s="33"/>
      <c r="M34" s="33"/>
      <c r="N34" s="33"/>
      <c r="O34" s="41"/>
    </row>
    <row r="35" spans="3:18" ht="15" customHeight="1" thickBot="1">
      <c r="C35" s="21"/>
      <c r="H35" s="33"/>
      <c r="I35" s="33"/>
      <c r="J35" s="198" t="s">
        <v>8</v>
      </c>
      <c r="K35" s="198"/>
      <c r="L35" s="198"/>
      <c r="M35" s="198"/>
      <c r="N35" s="33"/>
      <c r="O35" s="40">
        <f>+Input!D14</f>
        <v>0</v>
      </c>
    </row>
    <row r="36" spans="3:18" ht="10.5" customHeight="1">
      <c r="C36" s="21"/>
      <c r="N36" s="30"/>
    </row>
    <row r="37" spans="3:18" ht="45.75" customHeight="1">
      <c r="C37" s="21"/>
      <c r="K37" s="199" t="s">
        <v>121</v>
      </c>
      <c r="L37" s="199"/>
      <c r="M37" s="199"/>
      <c r="N37" s="199"/>
      <c r="O37" s="199"/>
      <c r="P37" s="199"/>
      <c r="Q37" s="199"/>
      <c r="R37" s="199"/>
    </row>
    <row r="38" spans="3:18" ht="10.5" customHeight="1">
      <c r="C38" s="21"/>
      <c r="N38" s="30"/>
    </row>
    <row r="39" spans="3:18" ht="15" customHeight="1">
      <c r="C39" s="21"/>
      <c r="I39" s="21"/>
      <c r="K39" s="199" t="str">
        <f>+Input!B52</f>
        <v/>
      </c>
      <c r="L39" s="199"/>
      <c r="M39" s="199"/>
      <c r="N39" s="199"/>
      <c r="O39" s="199"/>
      <c r="P39" s="199"/>
      <c r="Q39" s="199"/>
      <c r="R39" s="199"/>
    </row>
    <row r="40" spans="3:18" ht="15.75" customHeight="1">
      <c r="C40" s="21"/>
      <c r="I40" s="21"/>
      <c r="K40" s="199"/>
      <c r="L40" s="199"/>
      <c r="M40" s="199"/>
      <c r="N40" s="199"/>
      <c r="O40" s="199"/>
      <c r="P40" s="199"/>
      <c r="Q40" s="199"/>
      <c r="R40" s="199"/>
    </row>
    <row r="41" spans="3:18" ht="6.75" customHeight="1">
      <c r="C41" s="28"/>
      <c r="D41" s="28"/>
      <c r="E41" s="28"/>
      <c r="F41" s="28"/>
      <c r="G41" s="28"/>
      <c r="H41" s="28"/>
      <c r="I41" s="28"/>
      <c r="J41" s="26"/>
      <c r="K41" s="26"/>
      <c r="L41" s="26"/>
      <c r="M41" s="26"/>
      <c r="P41" s="26"/>
      <c r="Q41" s="26"/>
      <c r="R41" s="26"/>
    </row>
    <row r="43" spans="3:18" ht="3" customHeight="1">
      <c r="C43" s="20"/>
      <c r="D43" s="20"/>
      <c r="E43" s="20"/>
      <c r="F43" s="20"/>
      <c r="G43" s="20"/>
      <c r="H43" s="20"/>
      <c r="I43" s="20"/>
      <c r="J43" s="20"/>
      <c r="K43" s="20"/>
      <c r="L43" s="20"/>
      <c r="M43" s="20"/>
      <c r="N43" s="20"/>
      <c r="O43" s="20"/>
      <c r="P43" s="20"/>
      <c r="Q43" s="20"/>
      <c r="R43" s="20"/>
    </row>
    <row r="44" spans="3:18" ht="3" customHeight="1">
      <c r="C44" s="32"/>
      <c r="D44" s="32"/>
      <c r="E44" s="32"/>
      <c r="F44" s="32"/>
      <c r="G44" s="32"/>
      <c r="H44" s="32"/>
      <c r="I44" s="32"/>
      <c r="J44" s="32"/>
      <c r="K44" s="32"/>
      <c r="L44" s="32"/>
      <c r="M44" s="32"/>
      <c r="N44" s="32"/>
      <c r="O44" s="32"/>
      <c r="P44" s="32"/>
      <c r="Q44" s="32"/>
      <c r="R44" s="21"/>
    </row>
    <row r="45" spans="3:18" ht="8.25" customHeight="1">
      <c r="C45" s="31"/>
      <c r="D45" s="31"/>
      <c r="E45" s="31"/>
      <c r="F45" s="31"/>
      <c r="G45" s="31"/>
      <c r="H45" s="31"/>
      <c r="I45" s="31"/>
      <c r="J45" s="31"/>
      <c r="K45" s="31"/>
      <c r="L45" s="31"/>
      <c r="M45" s="31"/>
      <c r="N45" s="31"/>
      <c r="O45" s="31"/>
      <c r="P45" s="31"/>
      <c r="Q45" s="31"/>
    </row>
    <row r="46" spans="3:18" ht="18" customHeight="1" thickBot="1">
      <c r="C46" s="53" t="s">
        <v>29</v>
      </c>
      <c r="D46" s="46"/>
      <c r="E46" s="46"/>
      <c r="F46" s="46"/>
      <c r="G46" s="46"/>
      <c r="H46" s="46"/>
      <c r="I46" s="46"/>
      <c r="J46" s="46"/>
      <c r="K46" s="46"/>
      <c r="L46" s="46"/>
      <c r="M46" s="46"/>
      <c r="N46" s="46"/>
      <c r="O46" s="165" t="str">
        <f>Input!$D$1</f>
        <v>1° Aprile 2025</v>
      </c>
      <c r="P46" s="46"/>
      <c r="Q46" s="46"/>
      <c r="R46" s="46"/>
    </row>
    <row r="47" spans="3:18" ht="5.25" customHeight="1">
      <c r="C47" s="191"/>
      <c r="D47" s="191"/>
      <c r="E47" s="191"/>
      <c r="F47" s="191"/>
      <c r="G47" s="191"/>
      <c r="H47" s="191"/>
      <c r="I47" s="191"/>
      <c r="J47" s="191"/>
      <c r="K47" s="191"/>
      <c r="L47" s="191"/>
      <c r="M47" s="191"/>
      <c r="N47" s="191"/>
      <c r="O47" s="191"/>
      <c r="P47" s="191"/>
      <c r="Q47" s="191"/>
    </row>
    <row r="48" spans="3:18" ht="15" customHeight="1">
      <c r="C48" s="47"/>
      <c r="D48" s="47"/>
      <c r="E48" s="184" t="s">
        <v>135</v>
      </c>
      <c r="F48" s="185"/>
      <c r="G48" s="185"/>
      <c r="H48" s="185"/>
      <c r="I48" s="185"/>
      <c r="J48" s="185"/>
      <c r="K48" s="185"/>
      <c r="P48" s="47"/>
      <c r="Q48" s="47"/>
      <c r="R48" s="47"/>
    </row>
    <row r="49" spans="3:20" ht="15" customHeight="1">
      <c r="C49" s="47"/>
      <c r="D49" s="47"/>
      <c r="E49" s="184" t="s">
        <v>134</v>
      </c>
      <c r="F49" s="190"/>
      <c r="G49" s="190"/>
      <c r="H49" s="190"/>
      <c r="I49" s="190"/>
      <c r="J49" s="190"/>
      <c r="K49" s="190"/>
      <c r="L49" s="161">
        <f>+Input!C22</f>
        <v>0.21387500000000001</v>
      </c>
      <c r="N49"/>
      <c r="O49"/>
      <c r="P49" s="47"/>
      <c r="Q49" s="47"/>
      <c r="R49" s="47"/>
    </row>
    <row r="50" spans="3:20" ht="15" customHeight="1">
      <c r="C50" s="47"/>
      <c r="D50" s="47"/>
      <c r="E50" s="184" t="s">
        <v>136</v>
      </c>
      <c r="F50" s="190"/>
      <c r="G50" s="190"/>
      <c r="H50" s="190"/>
      <c r="I50" s="190"/>
      <c r="J50" s="190"/>
      <c r="K50" s="190"/>
      <c r="L50" s="161">
        <f>+Input!C23</f>
        <v>0.21212500000000001</v>
      </c>
      <c r="N50"/>
      <c r="O50"/>
      <c r="P50" s="47"/>
      <c r="Q50" s="47"/>
      <c r="R50" s="47"/>
    </row>
    <row r="51" spans="3:20" ht="15" customHeight="1">
      <c r="C51" s="47"/>
      <c r="D51" s="47"/>
      <c r="E51" s="184" t="s">
        <v>91</v>
      </c>
      <c r="F51" s="184"/>
      <c r="G51" s="184"/>
      <c r="H51" s="184"/>
      <c r="I51" s="184"/>
      <c r="J51" s="184"/>
      <c r="K51" s="184"/>
      <c r="L51" s="146">
        <f>+Input!B30</f>
        <v>0</v>
      </c>
      <c r="M51" s="124"/>
      <c r="N51" s="186" t="s">
        <v>103</v>
      </c>
      <c r="O51" s="187"/>
      <c r="P51" s="187"/>
      <c r="Q51" s="187"/>
      <c r="R51" s="187"/>
      <c r="S51" s="135"/>
      <c r="T51" s="135"/>
    </row>
    <row r="54" spans="3:20">
      <c r="Q54" s="48" t="s">
        <v>25</v>
      </c>
    </row>
  </sheetData>
  <sheetProtection password="C729" sheet="1" objects="1" scenarios="1"/>
  <protectedRanges>
    <protectedRange sqref="O26" name="Intervallo4"/>
    <protectedRange sqref="O26" name="Intervallo2"/>
    <protectedRange sqref="O24" name="Intervallo1"/>
    <protectedRange sqref="O24" name="Intervallo3"/>
  </protectedRanges>
  <mergeCells count="20">
    <mergeCell ref="D2:L2"/>
    <mergeCell ref="C47:Q47"/>
    <mergeCell ref="D14:Q14"/>
    <mergeCell ref="D10:R10"/>
    <mergeCell ref="I26:N27"/>
    <mergeCell ref="I30:N30"/>
    <mergeCell ref="D9:R9"/>
    <mergeCell ref="E16:R16"/>
    <mergeCell ref="J33:M33"/>
    <mergeCell ref="J35:M35"/>
    <mergeCell ref="K39:R40"/>
    <mergeCell ref="E15:R15"/>
    <mergeCell ref="I24:N24"/>
    <mergeCell ref="K37:R37"/>
    <mergeCell ref="E51:K51"/>
    <mergeCell ref="E48:K48"/>
    <mergeCell ref="N51:R51"/>
    <mergeCell ref="C12:R12"/>
    <mergeCell ref="E49:K49"/>
    <mergeCell ref="E50:K50"/>
  </mergeCells>
  <phoneticPr fontId="2" type="noConversion"/>
  <dataValidations count="2">
    <dataValidation type="whole" allowBlank="1" showErrorMessage="1" error="Attenzione: sono ammessi solo valori compresi tra 0 e 92." sqref="O26" xr:uid="{00000000-0002-0000-0100-000000000000}">
      <formula1>0</formula1>
      <formula2>92</formula2>
    </dataValidation>
    <dataValidation type="decimal" operator="greaterThanOrEqual" allowBlank="1" showInputMessage="1" showErrorMessage="1" error="Attenzione: sono ammessi solo valori positivi." sqref="O24" xr:uid="{00000000-0002-0000-0100-000001000000}">
      <formula1>0</formula1>
    </dataValidation>
  </dataValidations>
  <pageMargins left="0.39370078740157483" right="0.39370078740157483" top="0.39370078740157483" bottom="0.39370078740157483" header="0.39370078740157483" footer="0.39370078740157483"/>
  <pageSetup paperSize="9" scale="68" orientation="landscape" r:id="rId1"/>
  <headerFooter alignWithMargins="0"/>
  <cellWatches>
    <cellWatch r="O24"/>
  </cellWatche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5">
    <pageSetUpPr fitToPage="1"/>
  </sheetPr>
  <dimension ref="B1:AW79"/>
  <sheetViews>
    <sheetView showGridLines="0" topLeftCell="A25" zoomScale="80" zoomScaleNormal="80" workbookViewId="0">
      <selection activeCell="R40" sqref="R40"/>
    </sheetView>
  </sheetViews>
  <sheetFormatPr defaultColWidth="9.26953125" defaultRowHeight="12.5"/>
  <cols>
    <col min="1" max="1" width="3" style="18" customWidth="1"/>
    <col min="2" max="2" width="3.26953125" style="18" customWidth="1"/>
    <col min="3" max="3" width="1.453125" style="18" customWidth="1"/>
    <col min="4" max="4" width="2" style="18" customWidth="1"/>
    <col min="5" max="5" width="6.54296875" style="18" customWidth="1"/>
    <col min="6" max="7" width="10.26953125" style="18" customWidth="1"/>
    <col min="8" max="8" width="10.453125" style="18" customWidth="1"/>
    <col min="9" max="9" width="2.26953125" style="18" customWidth="1"/>
    <col min="10" max="10" width="1.453125" style="18" customWidth="1"/>
    <col min="11" max="11" width="8.453125" style="18" customWidth="1"/>
    <col min="12" max="12" width="12.26953125" style="18" customWidth="1"/>
    <col min="13" max="13" width="14.54296875" style="18" customWidth="1"/>
    <col min="14" max="14" width="20.26953125" style="18" customWidth="1"/>
    <col min="15" max="15" width="2.7265625" style="18" customWidth="1"/>
    <col min="16" max="16" width="19.7265625" style="18" customWidth="1"/>
    <col min="17" max="17" width="2.7265625" style="18" customWidth="1"/>
    <col min="18" max="18" width="17.26953125" style="18" customWidth="1"/>
    <col min="19" max="19" width="3.26953125" style="18" customWidth="1"/>
    <col min="20" max="20" width="15.7265625" style="19" customWidth="1"/>
    <col min="21" max="49" width="9.26953125" style="19"/>
    <col min="50" max="16384" width="9.26953125" style="18"/>
  </cols>
  <sheetData>
    <row r="1" spans="2:20" ht="6" customHeight="1"/>
    <row r="2" spans="2:20" ht="17.25" customHeight="1">
      <c r="D2" s="173" t="s">
        <v>66</v>
      </c>
      <c r="E2" s="173"/>
      <c r="F2" s="173"/>
      <c r="G2" s="173"/>
      <c r="H2" s="173"/>
      <c r="I2" s="173"/>
      <c r="J2" s="173"/>
      <c r="K2" s="173"/>
      <c r="L2" s="173"/>
      <c r="M2" s="173"/>
    </row>
    <row r="3" spans="2:20" ht="6" customHeight="1">
      <c r="T3" s="18"/>
    </row>
    <row r="4" spans="2:20" ht="3" customHeight="1">
      <c r="C4" s="20"/>
      <c r="D4" s="20"/>
      <c r="E4" s="20"/>
      <c r="F4" s="20"/>
      <c r="G4" s="20"/>
      <c r="H4" s="20"/>
      <c r="I4" s="20"/>
      <c r="J4" s="20"/>
      <c r="K4" s="20"/>
      <c r="L4" s="20"/>
      <c r="M4" s="20"/>
      <c r="N4" s="20"/>
      <c r="O4" s="20"/>
      <c r="P4" s="20"/>
      <c r="Q4" s="20"/>
      <c r="R4" s="20"/>
      <c r="S4" s="20"/>
      <c r="T4" s="20"/>
    </row>
    <row r="5" spans="2:20" ht="3" customHeight="1">
      <c r="C5" s="21"/>
      <c r="D5" s="21"/>
      <c r="E5" s="21"/>
      <c r="F5" s="21"/>
      <c r="G5" s="21"/>
      <c r="H5" s="21"/>
      <c r="I5" s="21"/>
      <c r="J5" s="21"/>
      <c r="K5" s="21"/>
      <c r="L5" s="21"/>
      <c r="M5" s="21"/>
      <c r="N5" s="21"/>
      <c r="O5" s="21"/>
      <c r="P5" s="21"/>
      <c r="Q5" s="21"/>
      <c r="R5" s="21"/>
      <c r="S5" s="21"/>
      <c r="T5" s="21"/>
    </row>
    <row r="7" spans="2:20" ht="13.5">
      <c r="C7" s="52" t="s">
        <v>1</v>
      </c>
      <c r="D7" s="22"/>
      <c r="E7" s="22"/>
      <c r="F7" s="22"/>
      <c r="G7" s="22"/>
      <c r="H7" s="23"/>
      <c r="I7" s="23"/>
      <c r="J7" s="23"/>
      <c r="K7" s="23"/>
      <c r="L7" s="23"/>
      <c r="M7" s="23"/>
      <c r="N7" s="23"/>
      <c r="O7" s="23"/>
      <c r="P7" s="23"/>
      <c r="Q7" s="23"/>
      <c r="R7" s="23"/>
      <c r="T7" s="23"/>
    </row>
    <row r="8" spans="2:20" ht="3.75" customHeight="1">
      <c r="S8" s="24"/>
    </row>
    <row r="9" spans="2:20" ht="32.25" customHeight="1">
      <c r="D9" s="192" t="s">
        <v>67</v>
      </c>
      <c r="E9" s="192"/>
      <c r="F9" s="192"/>
      <c r="G9" s="192"/>
      <c r="H9" s="192"/>
      <c r="I9" s="192"/>
      <c r="J9" s="192"/>
      <c r="K9" s="192"/>
      <c r="L9" s="192"/>
      <c r="M9" s="192"/>
      <c r="N9" s="192"/>
      <c r="O9" s="192"/>
      <c r="P9" s="192"/>
      <c r="Q9" s="192"/>
      <c r="R9" s="192"/>
      <c r="S9" s="192"/>
      <c r="T9" s="192"/>
    </row>
    <row r="10" spans="2:20" ht="8.25" customHeight="1">
      <c r="D10" s="192"/>
      <c r="E10" s="192"/>
      <c r="F10" s="192"/>
      <c r="G10" s="192"/>
      <c r="H10" s="192"/>
      <c r="I10" s="192"/>
      <c r="J10" s="192"/>
      <c r="K10" s="192"/>
      <c r="L10" s="192"/>
      <c r="M10" s="192"/>
      <c r="N10" s="192"/>
      <c r="O10" s="192"/>
      <c r="P10" s="192"/>
      <c r="Q10" s="192"/>
      <c r="R10" s="192"/>
      <c r="S10" s="192"/>
      <c r="T10" s="192"/>
    </row>
    <row r="11" spans="2:20" ht="7.5" customHeight="1">
      <c r="D11" s="26"/>
      <c r="E11" s="26"/>
      <c r="F11" s="26"/>
      <c r="G11" s="26"/>
      <c r="H11" s="26"/>
      <c r="I11" s="26"/>
      <c r="J11" s="26"/>
      <c r="K11" s="26"/>
      <c r="L11" s="26"/>
      <c r="M11" s="26"/>
      <c r="N11" s="26"/>
      <c r="O11" s="26"/>
      <c r="P11" s="26"/>
      <c r="Q11" s="26"/>
      <c r="R11" s="26"/>
      <c r="S11" s="26"/>
    </row>
    <row r="12" spans="2:20" ht="26.25" customHeight="1">
      <c r="B12" s="18" t="s">
        <v>2</v>
      </c>
      <c r="C12" s="188" t="s">
        <v>131</v>
      </c>
      <c r="D12" s="189"/>
      <c r="E12" s="189"/>
      <c r="F12" s="189"/>
      <c r="G12" s="189"/>
      <c r="H12" s="189"/>
      <c r="I12" s="189"/>
      <c r="J12" s="189"/>
      <c r="K12" s="189"/>
      <c r="L12" s="189"/>
      <c r="M12" s="189"/>
      <c r="N12" s="189"/>
      <c r="O12" s="189"/>
      <c r="P12" s="189"/>
      <c r="Q12" s="189"/>
      <c r="R12" s="189"/>
      <c r="S12" s="189"/>
      <c r="T12" s="189"/>
    </row>
    <row r="13" spans="2:20" ht="3.75" customHeight="1"/>
    <row r="14" spans="2:20" ht="12" customHeight="1">
      <c r="D14" s="10" t="s">
        <v>75</v>
      </c>
    </row>
    <row r="15" spans="2:20" ht="3.75" customHeight="1"/>
    <row r="16" spans="2:20" ht="14.25" customHeight="1">
      <c r="D16" s="25"/>
      <c r="E16" s="200" t="s">
        <v>30</v>
      </c>
      <c r="F16" s="200"/>
      <c r="G16" s="200"/>
      <c r="H16" s="200"/>
      <c r="I16" s="200"/>
      <c r="J16" s="200"/>
      <c r="K16" s="200"/>
      <c r="L16" s="200"/>
      <c r="M16" s="200"/>
      <c r="N16" s="200"/>
      <c r="O16" s="200"/>
      <c r="P16" s="200"/>
      <c r="Q16" s="200"/>
      <c r="R16" s="200"/>
      <c r="S16" s="26"/>
    </row>
    <row r="17" spans="3:22" ht="14.25" customHeight="1">
      <c r="D17" s="25"/>
      <c r="E17" s="34"/>
      <c r="F17" s="203" t="s">
        <v>37</v>
      </c>
      <c r="G17" s="182"/>
      <c r="H17" s="182"/>
      <c r="I17" s="182"/>
      <c r="J17" s="182"/>
      <c r="K17" s="182"/>
      <c r="L17" s="182"/>
      <c r="M17" s="182"/>
      <c r="N17" s="182"/>
      <c r="O17" s="182"/>
      <c r="P17" s="182"/>
      <c r="Q17" s="182"/>
      <c r="R17" s="182"/>
      <c r="S17" s="182"/>
    </row>
    <row r="18" spans="3:22" ht="3.75" customHeight="1">
      <c r="D18" s="25"/>
      <c r="E18" s="25"/>
      <c r="F18" s="26"/>
      <c r="G18" s="26"/>
      <c r="H18" s="26"/>
      <c r="I18" s="26"/>
      <c r="J18" s="26"/>
      <c r="K18" s="26"/>
      <c r="L18" s="26"/>
      <c r="M18" s="26"/>
      <c r="N18" s="26"/>
      <c r="O18" s="26"/>
      <c r="P18" s="26"/>
      <c r="Q18" s="26"/>
      <c r="R18" s="26"/>
      <c r="S18" s="26"/>
    </row>
    <row r="19" spans="3:22" ht="18.75" customHeight="1">
      <c r="D19" s="25"/>
      <c r="E19" s="200" t="s">
        <v>28</v>
      </c>
      <c r="F19" s="200"/>
      <c r="G19" s="200"/>
      <c r="H19" s="200"/>
      <c r="I19" s="200"/>
      <c r="J19" s="200"/>
      <c r="K19" s="200"/>
      <c r="L19" s="200"/>
      <c r="M19" s="200"/>
      <c r="N19" s="200"/>
      <c r="O19" s="200"/>
      <c r="P19" s="200"/>
      <c r="Q19" s="200"/>
      <c r="R19" s="200"/>
      <c r="S19" s="200"/>
    </row>
    <row r="20" spans="3:22" ht="13">
      <c r="D20" s="25"/>
      <c r="E20" s="34"/>
      <c r="F20" s="196" t="s">
        <v>132</v>
      </c>
      <c r="G20" s="196"/>
      <c r="H20" s="196"/>
      <c r="I20" s="196"/>
      <c r="J20" s="196"/>
      <c r="K20" s="196"/>
      <c r="L20" s="196"/>
      <c r="M20" s="196"/>
      <c r="N20" s="196"/>
      <c r="O20" s="196"/>
      <c r="P20" s="196"/>
      <c r="Q20" s="196"/>
      <c r="R20" s="196"/>
      <c r="S20" s="196"/>
      <c r="T20" s="196"/>
    </row>
    <row r="21" spans="3:22" ht="6.75" customHeight="1">
      <c r="D21" s="25"/>
      <c r="E21" s="34"/>
      <c r="F21" s="84"/>
      <c r="G21" s="84"/>
      <c r="H21" s="84"/>
      <c r="I21" s="84"/>
      <c r="J21" s="84"/>
      <c r="K21" s="84"/>
      <c r="L21" s="84"/>
      <c r="M21" s="84"/>
      <c r="N21" s="84"/>
      <c r="O21" s="84"/>
      <c r="P21" s="84"/>
      <c r="Q21" s="84"/>
      <c r="R21" s="84"/>
      <c r="S21" s="84"/>
      <c r="T21" s="84"/>
    </row>
    <row r="22" spans="3:22" ht="12" customHeight="1">
      <c r="D22" s="10" t="s">
        <v>76</v>
      </c>
    </row>
    <row r="23" spans="3:22" ht="42" customHeight="1">
      <c r="D23" s="10"/>
      <c r="E23" s="214" t="s">
        <v>133</v>
      </c>
      <c r="F23" s="215"/>
      <c r="G23" s="215"/>
      <c r="H23" s="215"/>
      <c r="I23" s="215"/>
      <c r="J23" s="215"/>
      <c r="K23" s="215"/>
      <c r="L23" s="215"/>
      <c r="M23" s="215"/>
      <c r="N23" s="215"/>
      <c r="O23" s="215"/>
      <c r="P23" s="215"/>
      <c r="Q23" s="215"/>
      <c r="R23" s="215"/>
      <c r="S23" s="215"/>
      <c r="T23" s="215"/>
    </row>
    <row r="24" spans="3:22" ht="4.5" customHeight="1">
      <c r="D24" s="10"/>
      <c r="E24" s="43"/>
      <c r="F24" s="43"/>
      <c r="G24" s="43"/>
      <c r="H24" s="43"/>
      <c r="I24" s="43"/>
      <c r="J24" s="43"/>
      <c r="K24" s="43"/>
      <c r="L24" s="43"/>
      <c r="M24" s="43"/>
      <c r="N24" s="43"/>
      <c r="O24" s="43"/>
      <c r="P24" s="43"/>
      <c r="Q24" s="43"/>
      <c r="R24" s="43"/>
      <c r="S24" s="43"/>
      <c r="T24" s="51"/>
    </row>
    <row r="25" spans="3:22" ht="82.5" customHeight="1">
      <c r="D25" s="10"/>
      <c r="E25" s="216" t="s">
        <v>144</v>
      </c>
      <c r="F25" s="217"/>
      <c r="G25" s="217"/>
      <c r="H25" s="217"/>
      <c r="I25" s="217"/>
      <c r="J25" s="217"/>
      <c r="K25" s="217"/>
      <c r="L25" s="217"/>
      <c r="M25" s="217"/>
      <c r="N25" s="217"/>
      <c r="O25" s="217"/>
      <c r="P25" s="217"/>
      <c r="Q25" s="217"/>
      <c r="R25" s="217"/>
      <c r="S25" s="217"/>
      <c r="T25" s="217"/>
    </row>
    <row r="26" spans="3:22" ht="6" customHeight="1">
      <c r="D26" s="26"/>
      <c r="E26" s="26"/>
      <c r="F26" s="26"/>
      <c r="G26" s="26"/>
      <c r="H26" s="26"/>
      <c r="I26" s="26"/>
      <c r="J26" s="26"/>
      <c r="K26" s="26"/>
      <c r="L26" s="26"/>
      <c r="M26" s="26"/>
      <c r="N26" s="26"/>
      <c r="O26" s="26"/>
      <c r="P26" s="26"/>
      <c r="Q26" s="26"/>
      <c r="R26" s="26"/>
      <c r="S26" s="26"/>
    </row>
    <row r="27" spans="3:22">
      <c r="C27" s="18" t="s">
        <v>24</v>
      </c>
      <c r="N27"/>
      <c r="O27"/>
      <c r="P27"/>
      <c r="Q27"/>
      <c r="R27"/>
      <c r="S27"/>
      <c r="T27"/>
      <c r="U27"/>
      <c r="V27"/>
    </row>
    <row r="28" spans="3:22" ht="6.75" customHeight="1"/>
    <row r="29" spans="3:22" ht="6.75" customHeight="1">
      <c r="C29" s="28"/>
      <c r="D29" s="28"/>
      <c r="E29" s="28"/>
      <c r="F29" s="28"/>
      <c r="G29" s="28"/>
      <c r="H29" s="28"/>
      <c r="I29" s="28"/>
      <c r="J29" s="28"/>
      <c r="K29" s="26"/>
      <c r="L29" s="26"/>
      <c r="M29" s="26"/>
      <c r="N29" s="26"/>
      <c r="O29" s="26"/>
      <c r="P29" s="26"/>
      <c r="Q29" s="26"/>
      <c r="R29" s="26"/>
      <c r="S29" s="26"/>
    </row>
    <row r="30" spans="3:22">
      <c r="C30" s="21"/>
      <c r="J30" s="21"/>
    </row>
    <row r="31" spans="3:22" ht="8.25" customHeight="1" thickBot="1">
      <c r="C31" s="21"/>
      <c r="J31" s="21"/>
      <c r="N31" s="43"/>
      <c r="O31" s="43"/>
      <c r="P31" s="43"/>
      <c r="Q31" s="43"/>
    </row>
    <row r="32" spans="3:22" ht="18.75" customHeight="1" thickBot="1">
      <c r="C32" s="21"/>
      <c r="I32" s="29"/>
      <c r="J32" s="213" t="s">
        <v>0</v>
      </c>
      <c r="K32" s="213"/>
      <c r="L32" s="213"/>
      <c r="M32" s="213"/>
      <c r="N32" s="31"/>
      <c r="P32" s="78"/>
      <c r="Q32" s="44"/>
      <c r="R32"/>
      <c r="S32"/>
      <c r="T32"/>
    </row>
    <row r="33" spans="3:28" ht="3" customHeight="1">
      <c r="C33" s="21"/>
      <c r="I33" s="29"/>
      <c r="J33" s="35"/>
      <c r="K33" s="35"/>
      <c r="L33" s="35"/>
      <c r="M33" s="35"/>
      <c r="P33" s="36"/>
      <c r="Q33" s="45"/>
      <c r="R33" s="45"/>
      <c r="S33" s="45"/>
      <c r="T33" s="18"/>
    </row>
    <row r="34" spans="3:28" s="33" customFormat="1" ht="36" customHeight="1">
      <c r="C34" s="55"/>
      <c r="I34" s="41"/>
      <c r="J34" s="41"/>
      <c r="K34" s="41"/>
      <c r="L34" s="41"/>
      <c r="M34" s="41"/>
      <c r="P34" s="59" t="s">
        <v>34</v>
      </c>
      <c r="Q34" s="58"/>
      <c r="R34" s="59" t="s">
        <v>38</v>
      </c>
      <c r="S34" s="57"/>
      <c r="T34" s="59" t="s">
        <v>35</v>
      </c>
    </row>
    <row r="35" spans="3:28" s="33" customFormat="1" ht="2.25" customHeight="1" thickBot="1">
      <c r="C35" s="55"/>
      <c r="I35" s="41"/>
      <c r="J35" s="41"/>
      <c r="K35" s="41"/>
      <c r="L35" s="41"/>
      <c r="M35" s="41"/>
      <c r="P35" s="56"/>
      <c r="Q35" s="47"/>
      <c r="R35" s="56"/>
      <c r="T35" s="56"/>
    </row>
    <row r="36" spans="3:28" ht="6.75" customHeight="1" thickTop="1" thickBot="1">
      <c r="C36" s="21"/>
      <c r="I36" s="29"/>
      <c r="J36" s="35"/>
      <c r="K36" s="35"/>
      <c r="L36" s="35"/>
      <c r="M36" s="35"/>
      <c r="P36" s="36"/>
      <c r="Q36" s="44"/>
      <c r="R36" s="45"/>
      <c r="S36" s="45"/>
      <c r="T36" s="18"/>
    </row>
    <row r="37" spans="3:28" ht="15" customHeight="1" thickBot="1">
      <c r="C37" s="21"/>
      <c r="I37" s="29"/>
      <c r="J37" s="206" t="s">
        <v>33</v>
      </c>
      <c r="K37" s="206"/>
      <c r="L37" s="206"/>
      <c r="M37" s="206"/>
      <c r="P37" s="78"/>
      <c r="Q37" s="79"/>
      <c r="R37" s="39"/>
      <c r="S37" s="45" t="s">
        <v>2</v>
      </c>
      <c r="T37" s="172">
        <f>Input!$C$86</f>
        <v>0.14899999999999999</v>
      </c>
      <c r="U37" s="51"/>
      <c r="V37" s="51"/>
      <c r="W37" s="51"/>
      <c r="X37" s="51"/>
      <c r="Y37" s="51"/>
      <c r="Z37" s="51"/>
      <c r="AA37" s="51"/>
      <c r="AB37" s="51"/>
    </row>
    <row r="38" spans="3:28" ht="18" customHeight="1">
      <c r="C38" s="21"/>
      <c r="I38" s="29"/>
      <c r="J38" s="50"/>
      <c r="K38" s="209" t="s">
        <v>2</v>
      </c>
      <c r="L38" s="209"/>
      <c r="M38" s="209"/>
      <c r="P38" s="36"/>
      <c r="Q38" s="45"/>
      <c r="R38" s="80"/>
      <c r="S38" s="45"/>
      <c r="T38" s="29"/>
    </row>
    <row r="39" spans="3:28" ht="6" customHeight="1" thickBot="1">
      <c r="C39" s="21"/>
      <c r="I39" s="29"/>
      <c r="J39" s="50"/>
      <c r="K39" s="54"/>
      <c r="L39" s="54"/>
      <c r="M39" s="54"/>
      <c r="P39" s="36"/>
      <c r="Q39" s="45"/>
      <c r="R39" s="80"/>
      <c r="S39" s="45"/>
      <c r="T39" s="29"/>
    </row>
    <row r="40" spans="3:28" ht="15" customHeight="1" thickBot="1">
      <c r="C40" s="21"/>
      <c r="I40" s="29"/>
      <c r="J40" s="61" t="s">
        <v>102</v>
      </c>
      <c r="K40" s="60"/>
      <c r="L40" s="60"/>
      <c r="M40" s="60"/>
      <c r="P40" s="78"/>
      <c r="Q40" s="81"/>
      <c r="R40" s="39"/>
      <c r="S40" s="80"/>
      <c r="T40" s="162">
        <f>+Input!C102</f>
        <v>0.15737499999999999</v>
      </c>
    </row>
    <row r="41" spans="3:28" ht="12" customHeight="1" thickBot="1">
      <c r="C41" s="21"/>
      <c r="I41" s="37"/>
      <c r="J41" s="37"/>
      <c r="K41" s="37"/>
      <c r="L41" s="37"/>
      <c r="M41" s="37"/>
      <c r="N41" s="37"/>
      <c r="O41" s="37"/>
      <c r="P41" s="37"/>
      <c r="Q41" s="38"/>
      <c r="R41" s="38"/>
      <c r="S41" s="38"/>
      <c r="T41" s="38"/>
    </row>
    <row r="42" spans="3:28" ht="12.75" customHeight="1" thickBot="1">
      <c r="C42" s="21"/>
      <c r="T42" s="18"/>
    </row>
    <row r="43" spans="3:28" ht="18" customHeight="1" thickBot="1">
      <c r="C43" s="21"/>
      <c r="J43" s="194" t="s">
        <v>36</v>
      </c>
      <c r="K43" s="195"/>
      <c r="L43" s="195"/>
      <c r="M43" s="195"/>
      <c r="N43" s="195"/>
      <c r="O43" s="195"/>
      <c r="R43" s="82">
        <f>+R47+R49+R45+R51+Input!E110</f>
        <v>0</v>
      </c>
      <c r="T43" s="100" t="str">
        <f>+Input!F136</f>
        <v>(*)</v>
      </c>
    </row>
    <row r="44" spans="3:28" ht="5.25" customHeight="1" thickBot="1">
      <c r="C44" s="21"/>
      <c r="O44" s="30"/>
      <c r="T44" s="18"/>
    </row>
    <row r="45" spans="3:28" ht="14.25" customHeight="1" thickBot="1">
      <c r="C45" s="21"/>
      <c r="I45" s="29"/>
      <c r="J45" s="29"/>
      <c r="K45" s="198" t="s">
        <v>101</v>
      </c>
      <c r="L45" s="198"/>
      <c r="M45" s="198"/>
      <c r="N45" s="198"/>
      <c r="O45" s="29"/>
      <c r="P45" s="124"/>
      <c r="R45" s="40">
        <f>+Input!D77</f>
        <v>0</v>
      </c>
      <c r="T45" s="18"/>
    </row>
    <row r="46" spans="3:28" ht="5.25" customHeight="1" thickBot="1">
      <c r="C46" s="21"/>
      <c r="I46" s="29"/>
      <c r="J46" s="29"/>
      <c r="K46" s="29"/>
      <c r="L46" s="29"/>
      <c r="M46" s="29"/>
      <c r="N46" s="29"/>
      <c r="O46" s="29"/>
      <c r="R46" s="29"/>
      <c r="T46" s="18"/>
    </row>
    <row r="47" spans="3:28" ht="15.75" customHeight="1" thickBot="1">
      <c r="C47" s="21"/>
      <c r="I47" s="33"/>
      <c r="J47" s="33"/>
      <c r="K47" s="198" t="s">
        <v>18</v>
      </c>
      <c r="L47" s="198"/>
      <c r="M47" s="198"/>
      <c r="N47" s="198"/>
      <c r="O47" s="33"/>
      <c r="R47" s="40">
        <f>+Input!D75</f>
        <v>0</v>
      </c>
      <c r="T47" s="18"/>
    </row>
    <row r="48" spans="3:28" ht="4.5" customHeight="1" thickBot="1">
      <c r="C48" s="21"/>
      <c r="I48" s="33"/>
      <c r="J48" s="33"/>
      <c r="K48" s="33"/>
      <c r="L48" s="33"/>
      <c r="M48" s="33"/>
      <c r="N48" s="33"/>
      <c r="O48" s="33"/>
      <c r="R48" s="41"/>
      <c r="T48" s="18"/>
    </row>
    <row r="49" spans="3:49" ht="15" customHeight="1" thickBot="1">
      <c r="C49" s="21"/>
      <c r="I49" s="33"/>
      <c r="J49" s="33"/>
      <c r="K49" s="198" t="s">
        <v>19</v>
      </c>
      <c r="L49" s="198"/>
      <c r="M49" s="198"/>
      <c r="N49" s="198"/>
      <c r="O49" s="33"/>
      <c r="R49" s="40">
        <f>+Input!D78</f>
        <v>0</v>
      </c>
      <c r="T49" s="18"/>
    </row>
    <row r="50" spans="3:49" ht="6" customHeight="1" thickBot="1">
      <c r="C50" s="21"/>
      <c r="I50" s="29"/>
      <c r="J50" s="29"/>
      <c r="K50" s="138"/>
      <c r="L50" s="138"/>
      <c r="M50" s="138"/>
      <c r="N50" s="138"/>
      <c r="O50" s="29"/>
      <c r="P50" s="124"/>
      <c r="R50" s="19"/>
      <c r="T50" s="18"/>
    </row>
    <row r="51" spans="3:49" ht="14.25" customHeight="1" thickBot="1">
      <c r="C51" s="21"/>
      <c r="I51" s="29"/>
      <c r="J51" s="29"/>
      <c r="K51" s="198" t="s">
        <v>106</v>
      </c>
      <c r="L51" s="198"/>
      <c r="M51" s="198"/>
      <c r="N51" s="198"/>
      <c r="O51" s="198"/>
      <c r="P51" s="198"/>
      <c r="R51" s="40">
        <f>+Input!D76</f>
        <v>0</v>
      </c>
      <c r="T51" s="18"/>
    </row>
    <row r="52" spans="3:49" ht="5.25" customHeight="1">
      <c r="C52" s="21"/>
      <c r="I52" s="29"/>
      <c r="J52" s="29"/>
      <c r="K52" s="29"/>
      <c r="L52" s="29"/>
      <c r="M52" s="29"/>
      <c r="N52" s="29"/>
      <c r="O52" s="29"/>
      <c r="R52" s="29"/>
      <c r="T52" s="18"/>
    </row>
    <row r="53" spans="3:49" ht="36" customHeight="1">
      <c r="C53" s="21"/>
      <c r="J53" s="21"/>
      <c r="L53" s="199" t="s">
        <v>120</v>
      </c>
      <c r="M53" s="199"/>
      <c r="N53" s="199"/>
      <c r="O53" s="199"/>
      <c r="P53" s="199"/>
      <c r="Q53" s="199"/>
      <c r="R53" s="199"/>
      <c r="S53" s="199"/>
      <c r="T53" s="199"/>
    </row>
    <row r="54" spans="3:49" ht="36" customHeight="1">
      <c r="C54" s="28"/>
      <c r="D54" s="89"/>
      <c r="E54" s="89"/>
      <c r="F54" s="89"/>
      <c r="G54" s="89"/>
      <c r="H54" s="89"/>
      <c r="I54" s="89"/>
      <c r="J54" s="28"/>
      <c r="K54" s="26"/>
      <c r="L54" s="199"/>
      <c r="M54" s="199"/>
      <c r="N54" s="199"/>
      <c r="O54" s="199"/>
      <c r="P54" s="199"/>
      <c r="Q54" s="199"/>
      <c r="R54" s="199"/>
      <c r="S54" s="199"/>
      <c r="T54" s="199"/>
    </row>
    <row r="55" spans="3:49" ht="17.25" customHeight="1">
      <c r="C55" s="28"/>
      <c r="D55" s="89"/>
      <c r="E55" s="89"/>
      <c r="F55" s="89"/>
      <c r="G55" s="89"/>
      <c r="H55" s="89"/>
      <c r="I55" s="89"/>
      <c r="J55" s="28"/>
      <c r="K55" s="26"/>
      <c r="L55" s="219" t="str">
        <f>+Input!B136</f>
        <v/>
      </c>
      <c r="M55" s="219"/>
      <c r="N55" s="219"/>
      <c r="O55" s="219"/>
      <c r="P55" s="219"/>
      <c r="Q55" s="219"/>
      <c r="R55" s="219"/>
      <c r="S55" s="219"/>
      <c r="T55" s="219"/>
    </row>
    <row r="56" spans="3:49" ht="17.25" customHeight="1">
      <c r="C56" s="28"/>
      <c r="D56" s="28"/>
      <c r="E56" s="28"/>
      <c r="F56" s="28"/>
      <c r="G56" s="28"/>
      <c r="H56" s="28"/>
      <c r="I56" s="28"/>
      <c r="J56" s="28"/>
      <c r="K56" s="26"/>
      <c r="L56" s="219"/>
      <c r="M56" s="219"/>
      <c r="N56" s="219"/>
      <c r="O56" s="219"/>
      <c r="P56" s="219"/>
      <c r="Q56" s="219"/>
      <c r="R56" s="219"/>
      <c r="S56" s="219"/>
      <c r="T56" s="219"/>
    </row>
    <row r="57" spans="3:49">
      <c r="T57" s="18"/>
    </row>
    <row r="58" spans="3:49" ht="3" customHeight="1">
      <c r="C58" s="20"/>
      <c r="D58" s="20"/>
      <c r="E58" s="20"/>
      <c r="F58" s="20"/>
      <c r="G58" s="20"/>
      <c r="H58" s="20"/>
      <c r="I58" s="20"/>
      <c r="J58" s="20"/>
      <c r="K58" s="20"/>
      <c r="L58" s="20"/>
      <c r="M58" s="20"/>
      <c r="N58" s="20"/>
      <c r="O58" s="20"/>
      <c r="P58" s="20"/>
      <c r="Q58" s="20"/>
      <c r="R58" s="20"/>
      <c r="S58" s="20"/>
      <c r="T58" s="20"/>
    </row>
    <row r="59" spans="3:49" ht="3" customHeight="1">
      <c r="C59" s="32"/>
      <c r="D59" s="32"/>
      <c r="E59" s="32"/>
      <c r="F59" s="32"/>
      <c r="G59" s="32"/>
      <c r="H59" s="32"/>
      <c r="I59" s="32"/>
      <c r="J59" s="32"/>
      <c r="K59" s="32"/>
      <c r="L59" s="32"/>
      <c r="M59" s="32"/>
      <c r="N59" s="32"/>
      <c r="O59" s="32"/>
      <c r="P59" s="32"/>
      <c r="Q59" s="32"/>
      <c r="R59" s="32"/>
      <c r="S59" s="21"/>
      <c r="T59" s="32"/>
    </row>
    <row r="60" spans="3:49" ht="8.25" customHeight="1">
      <c r="C60" s="31"/>
      <c r="D60" s="31"/>
      <c r="E60" s="31"/>
      <c r="F60" s="31"/>
      <c r="G60" s="31"/>
      <c r="H60" s="31"/>
      <c r="I60" s="31"/>
      <c r="J60" s="31"/>
      <c r="K60" s="31"/>
      <c r="L60" s="31"/>
      <c r="M60" s="31"/>
      <c r="N60" s="31"/>
      <c r="O60" s="31"/>
      <c r="P60" s="31"/>
      <c r="Q60" s="31"/>
      <c r="S60" s="19"/>
      <c r="AW60" s="18"/>
    </row>
    <row r="61" spans="3:49" ht="18" customHeight="1" thickBot="1">
      <c r="C61" s="46" t="s">
        <v>29</v>
      </c>
      <c r="D61" s="46"/>
      <c r="E61" s="46"/>
      <c r="F61" s="46"/>
      <c r="G61" s="46"/>
      <c r="H61" s="46"/>
      <c r="I61" s="46"/>
      <c r="J61" s="46"/>
      <c r="K61" s="46"/>
      <c r="L61" s="46"/>
      <c r="M61" s="46"/>
      <c r="N61" s="46"/>
      <c r="O61" s="204" t="str">
        <f>+Input!D57</f>
        <v>1° Aprile 2025</v>
      </c>
      <c r="P61" s="205"/>
      <c r="Q61" s="46"/>
      <c r="R61" s="46"/>
      <c r="S61" s="46"/>
      <c r="T61" s="46"/>
      <c r="AW61" s="18"/>
    </row>
    <row r="62" spans="3:49" ht="5.25" customHeight="1">
      <c r="C62" s="191"/>
      <c r="D62" s="191"/>
      <c r="E62" s="191"/>
      <c r="F62" s="191"/>
      <c r="G62" s="191"/>
      <c r="H62" s="191"/>
      <c r="I62" s="191"/>
      <c r="J62" s="191"/>
      <c r="K62" s="191"/>
      <c r="L62" s="191"/>
      <c r="M62" s="191"/>
      <c r="N62" s="191"/>
      <c r="O62" s="191"/>
      <c r="P62" s="191"/>
      <c r="Q62" s="191"/>
      <c r="T62" s="18"/>
      <c r="AW62" s="18"/>
    </row>
    <row r="63" spans="3:49" ht="15" customHeight="1">
      <c r="C63" s="47"/>
      <c r="D63" s="47"/>
      <c r="E63" s="132" t="s">
        <v>117</v>
      </c>
      <c r="F63" s="86"/>
      <c r="G63" s="96"/>
      <c r="H63" s="86"/>
      <c r="I63" s="86"/>
      <c r="J63" s="86"/>
      <c r="K63" s="86"/>
      <c r="L63" s="87"/>
      <c r="M63" s="161">
        <f>Input!$C$86</f>
        <v>0.14899999999999999</v>
      </c>
      <c r="N63"/>
      <c r="O63"/>
      <c r="P63"/>
      <c r="Q63" s="47"/>
      <c r="R63" s="47"/>
      <c r="S63" s="47"/>
      <c r="T63" s="47"/>
      <c r="AW63" s="18"/>
    </row>
    <row r="64" spans="3:49" ht="15" customHeight="1">
      <c r="C64" s="47"/>
      <c r="D64" s="47"/>
      <c r="E64" s="211" t="s">
        <v>137</v>
      </c>
      <c r="F64" s="212"/>
      <c r="G64" s="212"/>
      <c r="H64" s="212"/>
      <c r="I64" s="212"/>
      <c r="J64" s="212"/>
      <c r="K64" s="212"/>
      <c r="L64" s="212"/>
      <c r="N64"/>
      <c r="O64"/>
      <c r="P64"/>
      <c r="Q64" s="47"/>
      <c r="R64" s="47"/>
      <c r="S64" s="47"/>
      <c r="T64" s="47"/>
      <c r="AW64" s="18"/>
    </row>
    <row r="65" spans="3:49" ht="15" customHeight="1">
      <c r="C65" s="47"/>
      <c r="D65" s="47"/>
      <c r="E65" s="218" t="s">
        <v>154</v>
      </c>
      <c r="F65" s="211"/>
      <c r="G65" s="211"/>
      <c r="H65" s="211"/>
      <c r="I65" s="211"/>
      <c r="J65" s="211"/>
      <c r="K65" s="211"/>
      <c r="L65" s="211"/>
      <c r="M65" s="161">
        <f>+Input!C100</f>
        <v>0.15737499999999999</v>
      </c>
      <c r="N65"/>
      <c r="O65"/>
      <c r="P65"/>
      <c r="Q65" s="47"/>
      <c r="R65" s="47"/>
      <c r="S65" s="47"/>
      <c r="T65" s="47"/>
      <c r="AW65" s="18"/>
    </row>
    <row r="66" spans="3:49" ht="15.75" customHeight="1">
      <c r="C66" s="47"/>
      <c r="D66" s="47"/>
      <c r="E66" s="218" t="s">
        <v>155</v>
      </c>
      <c r="F66" s="211"/>
      <c r="G66" s="211"/>
      <c r="H66" s="211"/>
      <c r="I66" s="211"/>
      <c r="J66" s="211"/>
      <c r="K66" s="211"/>
      <c r="L66" s="211"/>
      <c r="M66" s="161">
        <f>+Input!C101</f>
        <v>0.15049999999999999</v>
      </c>
      <c r="N66"/>
      <c r="O66"/>
      <c r="P66"/>
      <c r="Q66" s="47"/>
      <c r="R66" s="47"/>
      <c r="S66" s="47"/>
      <c r="T66" s="47"/>
      <c r="AW66" s="18"/>
    </row>
    <row r="67" spans="3:49" ht="28.5" customHeight="1">
      <c r="C67" s="47"/>
      <c r="D67" s="47"/>
      <c r="E67" s="210" t="s">
        <v>94</v>
      </c>
      <c r="F67" s="210"/>
      <c r="G67" s="210"/>
      <c r="H67" s="210"/>
      <c r="I67" s="210"/>
      <c r="J67" s="210"/>
      <c r="K67" s="210"/>
      <c r="L67" s="210"/>
      <c r="M67" s="145">
        <f>+Input!C106</f>
        <v>0</v>
      </c>
      <c r="N67" s="186" t="s">
        <v>104</v>
      </c>
      <c r="O67" s="186"/>
      <c r="P67" s="186"/>
      <c r="Q67" s="186"/>
      <c r="R67" s="186"/>
      <c r="S67" s="186"/>
      <c r="T67" s="186"/>
      <c r="AW67" s="18"/>
    </row>
    <row r="68" spans="3:49">
      <c r="C68" s="47"/>
      <c r="D68" s="47"/>
      <c r="E68" s="186" t="s">
        <v>115</v>
      </c>
      <c r="F68" s="186"/>
      <c r="G68" s="186"/>
      <c r="H68" s="186"/>
      <c r="I68" s="186"/>
      <c r="J68" s="186"/>
      <c r="K68" s="186"/>
      <c r="L68" s="186"/>
      <c r="M68" s="141">
        <f>+Input!C93</f>
        <v>5.0000000000000001E-3</v>
      </c>
      <c r="N68" s="186" t="s">
        <v>116</v>
      </c>
      <c r="O68" s="186"/>
      <c r="P68" s="186"/>
      <c r="Q68" s="186"/>
      <c r="R68" s="186"/>
      <c r="S68" s="186"/>
      <c r="T68" s="186"/>
      <c r="AW68" s="18"/>
    </row>
    <row r="69" spans="3:49" ht="7.5" customHeight="1">
      <c r="C69" s="47"/>
      <c r="D69" s="47"/>
      <c r="E69" s="103"/>
      <c r="F69" s="103"/>
      <c r="G69" s="103"/>
      <c r="H69" s="103"/>
      <c r="I69" s="103"/>
      <c r="J69" s="103"/>
      <c r="K69" s="103"/>
      <c r="L69" s="103"/>
      <c r="M69" s="88"/>
      <c r="N69" s="103"/>
      <c r="O69" s="103"/>
      <c r="P69" s="103"/>
      <c r="Q69" s="103"/>
      <c r="R69" s="103"/>
      <c r="S69" s="103"/>
      <c r="T69" s="103"/>
      <c r="AW69" s="18"/>
    </row>
    <row r="70" spans="3:49" ht="25.5" customHeight="1">
      <c r="C70" s="47"/>
      <c r="D70" s="47"/>
      <c r="E70" s="207"/>
      <c r="F70" s="208"/>
      <c r="G70" s="208"/>
      <c r="H70" s="208"/>
      <c r="I70" s="208"/>
      <c r="J70" s="208"/>
      <c r="K70" s="208"/>
      <c r="L70" s="208"/>
      <c r="M70" s="208"/>
      <c r="N70" s="208"/>
      <c r="O70" s="208"/>
      <c r="P70" s="208"/>
      <c r="Q70" s="208"/>
      <c r="R70" s="208"/>
      <c r="S70" s="208"/>
      <c r="T70" s="208"/>
      <c r="AW70" s="18"/>
    </row>
    <row r="71" spans="3:49" ht="47.25" customHeight="1">
      <c r="C71" s="47"/>
      <c r="D71" s="47"/>
      <c r="E71" s="222" t="s">
        <v>150</v>
      </c>
      <c r="F71" s="222"/>
      <c r="G71" s="222"/>
      <c r="H71" s="222"/>
      <c r="I71" s="222"/>
      <c r="J71" s="222"/>
      <c r="K71" s="222"/>
      <c r="L71" s="222"/>
      <c r="M71" s="222"/>
      <c r="N71" s="222"/>
      <c r="O71" s="222"/>
      <c r="P71" s="222"/>
      <c r="Q71" s="222"/>
      <c r="R71" s="222"/>
      <c r="S71" s="222"/>
      <c r="T71" s="222"/>
      <c r="AW71" s="18"/>
    </row>
    <row r="72" spans="3:49" ht="27" customHeight="1">
      <c r="C72" s="47"/>
      <c r="D72" s="47"/>
      <c r="E72" s="201"/>
      <c r="F72" s="202"/>
      <c r="G72" s="202"/>
      <c r="H72" s="202"/>
      <c r="I72" s="202"/>
      <c r="J72" s="202"/>
      <c r="K72" s="202"/>
      <c r="L72" s="202"/>
      <c r="M72" s="202"/>
      <c r="N72" s="202"/>
      <c r="O72" s="202"/>
      <c r="P72" s="202"/>
      <c r="Q72" s="202"/>
      <c r="R72" s="202"/>
      <c r="S72" s="202"/>
      <c r="T72" s="202"/>
      <c r="U72" s="97"/>
      <c r="V72" s="97"/>
      <c r="AW72" s="18"/>
    </row>
    <row r="73" spans="3:49" ht="5.25" customHeight="1">
      <c r="T73" s="18"/>
      <c r="AW73" s="18"/>
    </row>
    <row r="74" spans="3:49" ht="14.25" customHeight="1">
      <c r="C74" s="9"/>
      <c r="D74" s="85"/>
      <c r="E74" s="85"/>
      <c r="F74" s="85"/>
      <c r="G74" s="85"/>
      <c r="H74" s="85"/>
      <c r="I74" s="85"/>
      <c r="J74" s="85"/>
      <c r="K74" s="85"/>
      <c r="L74" s="85"/>
      <c r="M74" s="85"/>
      <c r="N74" s="85"/>
      <c r="O74" s="85"/>
      <c r="P74" s="85"/>
      <c r="Q74" s="85"/>
      <c r="R74" s="85"/>
      <c r="S74" s="85"/>
      <c r="T74" s="85"/>
    </row>
    <row r="75" spans="3:49" ht="12.75" customHeight="1">
      <c r="E75" s="220"/>
      <c r="F75" s="221"/>
      <c r="G75" s="221"/>
      <c r="H75" s="221"/>
      <c r="I75" s="221"/>
      <c r="J75" s="221"/>
      <c r="K75" s="221"/>
      <c r="L75" s="221"/>
      <c r="T75" s="48" t="s">
        <v>39</v>
      </c>
    </row>
    <row r="76" spans="3:49" ht="12.75" customHeight="1">
      <c r="E76" s="218"/>
      <c r="F76" s="211"/>
      <c r="G76" s="211"/>
      <c r="H76" s="211"/>
      <c r="I76" s="211"/>
      <c r="J76" s="211"/>
      <c r="K76" s="211"/>
      <c r="L76" s="211"/>
      <c r="M76"/>
      <c r="N76"/>
      <c r="O76"/>
      <c r="P76"/>
      <c r="Q76"/>
      <c r="R76"/>
      <c r="S76"/>
      <c r="T76"/>
    </row>
    <row r="77" spans="3:49">
      <c r="E77" s="220"/>
      <c r="F77" s="221"/>
      <c r="G77" s="221"/>
      <c r="H77" s="221"/>
      <c r="I77" s="221"/>
      <c r="J77" s="221"/>
      <c r="K77" s="221"/>
      <c r="L77" s="221"/>
      <c r="M77"/>
      <c r="N77"/>
      <c r="O77"/>
      <c r="P77"/>
      <c r="Q77"/>
      <c r="R77"/>
      <c r="S77"/>
      <c r="T77"/>
    </row>
    <row r="78" spans="3:49">
      <c r="E78" s="220"/>
      <c r="F78" s="221"/>
      <c r="G78" s="221"/>
      <c r="H78" s="221"/>
      <c r="I78" s="221"/>
      <c r="J78" s="221"/>
      <c r="K78" s="221"/>
      <c r="L78" s="221"/>
    </row>
    <row r="79" spans="3:49">
      <c r="E79" s="124"/>
    </row>
  </sheetData>
  <sheetProtection password="C729" sheet="1" objects="1" scenarios="1"/>
  <protectedRanges>
    <protectedRange sqref="R40" name="Intervallo10"/>
    <protectedRange sqref="R37" name="Intervallo8"/>
    <protectedRange sqref="P32" name="Intervallo6"/>
    <protectedRange sqref="P40" name="Intervallo4"/>
    <protectedRange sqref="P37" name="Intervallo2"/>
    <protectedRange sqref="P32" name="Intervallo1"/>
    <protectedRange sqref="R37" name="Intervallo3"/>
    <protectedRange sqref="R40" name="Intervallo5"/>
    <protectedRange sqref="P37" name="Intervallo7"/>
    <protectedRange sqref="P40" name="Intervallo9"/>
  </protectedRanges>
  <mergeCells count="35">
    <mergeCell ref="E75:L75"/>
    <mergeCell ref="E76:L76"/>
    <mergeCell ref="E77:L77"/>
    <mergeCell ref="E78:L78"/>
    <mergeCell ref="E68:L68"/>
    <mergeCell ref="E71:T71"/>
    <mergeCell ref="E65:L65"/>
    <mergeCell ref="E66:L66"/>
    <mergeCell ref="L53:T54"/>
    <mergeCell ref="C62:Q62"/>
    <mergeCell ref="L55:T56"/>
    <mergeCell ref="D2:M2"/>
    <mergeCell ref="E16:R16"/>
    <mergeCell ref="E19:S19"/>
    <mergeCell ref="J32:M32"/>
    <mergeCell ref="D9:T10"/>
    <mergeCell ref="C12:T12"/>
    <mergeCell ref="E23:T23"/>
    <mergeCell ref="E25:T25"/>
    <mergeCell ref="K51:P51"/>
    <mergeCell ref="E72:T72"/>
    <mergeCell ref="F17:S17"/>
    <mergeCell ref="O61:P61"/>
    <mergeCell ref="J37:M37"/>
    <mergeCell ref="K49:N49"/>
    <mergeCell ref="J43:O43"/>
    <mergeCell ref="E70:T70"/>
    <mergeCell ref="F20:T20"/>
    <mergeCell ref="K47:N47"/>
    <mergeCell ref="K38:M38"/>
    <mergeCell ref="E67:L67"/>
    <mergeCell ref="N67:T67"/>
    <mergeCell ref="E64:L64"/>
    <mergeCell ref="K45:N45"/>
    <mergeCell ref="N68:T68"/>
  </mergeCells>
  <phoneticPr fontId="2" type="noConversion"/>
  <dataValidations count="6">
    <dataValidation type="decimal" allowBlank="1" showErrorMessage="1" error="Attenzione: questa è l'ipotesi di utilizzo entro i limiti del fido (l'importo dell'apertura di credito deve essere pari o superiore al dato - necessariamente positivo - che hai appena inserito)." sqref="P37" xr:uid="{00000000-0002-0000-0200-000000000000}">
      <formula1>0</formula1>
      <formula2>P32</formula2>
    </dataValidation>
    <dataValidation type="decimal" operator="greaterThan" allowBlank="1" showInputMessage="1" showErrorMessage="1" error="Attenzione: questa è l'ipotesi di utilizzo superiore al fido (l'importo che hai appena inserito deve essere superiore a quello dell'apertura di credito che hai ipotizzato)." sqref="P40" xr:uid="{00000000-0002-0000-0200-000001000000}">
      <formula1>P32</formula1>
    </dataValidation>
    <dataValidation type="whole" showErrorMessage="1" error="Attenzione: il numero totale di giorni non può superare quelli del trimestre (massimo 92)." sqref="R37" xr:uid="{00000000-0002-0000-0200-000002000000}">
      <formula1>0</formula1>
      <formula2>92-R40</formula2>
    </dataValidation>
    <dataValidation type="whole" showErrorMessage="1" error="Attenzione: Il numero di giorni complessivo di utilizzo trimestrale delle somme entro ed oltre il fido deve essere compreso tra 0 e 92." sqref="R40" xr:uid="{00000000-0002-0000-0200-000003000000}">
      <formula1>0</formula1>
      <formula2>92-R37</formula2>
    </dataValidation>
    <dataValidation type="decimal" operator="greaterThanOrEqual" allowBlank="1" showInputMessage="1" showErrorMessage="1" error="Attenzione: sono ammessi solo valori positivi" sqref="P32" xr:uid="{00000000-0002-0000-0200-000004000000}">
      <formula1>0</formula1>
    </dataValidation>
    <dataValidation type="decimal" allowBlank="1" showInputMessage="1" showErrorMessage="1" error="ATTENZIONE: il valore massimo è pari al tasso debitore nominale annuo." sqref="T37" xr:uid="{00000000-0002-0000-0200-000005000000}">
      <formula1>0</formula1>
      <formula2>M63</formula2>
    </dataValidation>
  </dataValidations>
  <pageMargins left="0.39370078740157483" right="0.39370078740157483" top="0.39370078740157483" bottom="0.39370078740157483" header="0.39370078740157483" footer="0.39370078740157483"/>
  <pageSetup paperSize="9" scale="51"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3"/>
  <dimension ref="A1:V173"/>
  <sheetViews>
    <sheetView view="pageBreakPreview" zoomScaleNormal="100" zoomScaleSheetLayoutView="100" workbookViewId="0">
      <selection activeCell="C98" sqref="C98"/>
    </sheetView>
  </sheetViews>
  <sheetFormatPr defaultRowHeight="12.5"/>
  <cols>
    <col min="1" max="1" width="4.26953125" customWidth="1"/>
    <col min="2" max="2" width="50.453125" customWidth="1"/>
    <col min="3" max="3" width="25.26953125" bestFit="1" customWidth="1"/>
    <col min="4" max="4" width="15.453125" customWidth="1"/>
    <col min="5" max="5" width="14.26953125" customWidth="1"/>
    <col min="6" max="6" width="10" customWidth="1"/>
    <col min="7" max="7" width="5" customWidth="1"/>
    <col min="8" max="8" width="12" customWidth="1"/>
    <col min="9" max="9" width="11.54296875" customWidth="1"/>
    <col min="10" max="10" width="15.453125" customWidth="1"/>
    <col min="11" max="11" width="14.26953125" customWidth="1"/>
    <col min="12" max="12" width="10.7265625" customWidth="1"/>
    <col min="13" max="13" width="13.453125" customWidth="1"/>
    <col min="14" max="14" width="17.54296875" customWidth="1"/>
    <col min="15" max="15" width="15" customWidth="1"/>
    <col min="16" max="16" width="31" customWidth="1"/>
  </cols>
  <sheetData>
    <row r="1" spans="1:22" ht="13">
      <c r="A1" s="10" t="s">
        <v>43</v>
      </c>
      <c r="D1" s="168" t="s">
        <v>162</v>
      </c>
    </row>
    <row r="3" spans="1:22" ht="13">
      <c r="A3" s="1" t="s">
        <v>3</v>
      </c>
      <c r="B3" s="17" t="s">
        <v>9</v>
      </c>
      <c r="C3" s="14"/>
      <c r="D3" s="14"/>
    </row>
    <row r="4" spans="1:22" ht="13">
      <c r="A4" s="1"/>
      <c r="B4" s="17"/>
      <c r="C4" s="14"/>
      <c r="D4" s="14"/>
    </row>
    <row r="5" spans="1:22" ht="13">
      <c r="A5" s="1"/>
      <c r="B5" s="17" t="s">
        <v>44</v>
      </c>
      <c r="C5" s="14"/>
      <c r="D5" s="14"/>
    </row>
    <row r="6" spans="1:22" ht="13.5" customHeight="1" thickBot="1">
      <c r="A6" s="1"/>
    </row>
    <row r="7" spans="1:22" ht="13" thickBot="1">
      <c r="B7" t="s">
        <v>40</v>
      </c>
      <c r="D7" s="101">
        <f>'Cliente non affidato'!O24</f>
        <v>0</v>
      </c>
    </row>
    <row r="8" spans="1:22" ht="13" thickBot="1"/>
    <row r="9" spans="1:22" ht="13" thickBot="1">
      <c r="B9" t="s">
        <v>41</v>
      </c>
      <c r="D9" s="102">
        <f>'Cliente non affidato'!O26</f>
        <v>0</v>
      </c>
      <c r="E9" t="s">
        <v>2</v>
      </c>
    </row>
    <row r="10" spans="1:22">
      <c r="E10" s="4"/>
    </row>
    <row r="11" spans="1:22" ht="13" thickBot="1">
      <c r="R11" s="233" t="s">
        <v>119</v>
      </c>
      <c r="S11" s="234"/>
      <c r="T11" s="234"/>
      <c r="U11" s="234"/>
      <c r="V11" s="234"/>
    </row>
    <row r="12" spans="1:22" ht="13" thickBot="1">
      <c r="B12" t="s">
        <v>42</v>
      </c>
      <c r="D12" s="5">
        <f>+E49</f>
        <v>0</v>
      </c>
      <c r="R12" s="234"/>
      <c r="S12" s="234"/>
      <c r="T12" s="234"/>
      <c r="U12" s="234"/>
      <c r="V12" s="234"/>
    </row>
    <row r="13" spans="1:22" ht="13" thickBot="1">
      <c r="R13" s="234"/>
      <c r="S13" s="234"/>
      <c r="T13" s="234"/>
      <c r="U13" s="234"/>
      <c r="V13" s="234"/>
    </row>
    <row r="14" spans="1:22">
      <c r="C14" t="s">
        <v>8</v>
      </c>
      <c r="D14" s="6">
        <f>+E48</f>
        <v>0</v>
      </c>
      <c r="R14" s="234"/>
      <c r="S14" s="234"/>
      <c r="T14" s="234"/>
      <c r="U14" s="234"/>
      <c r="V14" s="234"/>
    </row>
    <row r="15" spans="1:22" s="128" customFormat="1" ht="13" thickBot="1">
      <c r="A15"/>
      <c r="B15"/>
      <c r="C15" s="124" t="s">
        <v>92</v>
      </c>
      <c r="D15" s="7">
        <f>+E47</f>
        <v>0</v>
      </c>
      <c r="E15"/>
      <c r="F15"/>
      <c r="R15" s="129"/>
      <c r="S15" s="129"/>
      <c r="T15" s="129"/>
      <c r="U15" s="129"/>
      <c r="V15" s="129"/>
    </row>
    <row r="16" spans="1:22" s="128" customFormat="1">
      <c r="A16"/>
      <c r="B16"/>
      <c r="C16"/>
      <c r="D16"/>
      <c r="E16"/>
      <c r="F16"/>
      <c r="R16" s="129"/>
      <c r="S16" s="129"/>
      <c r="T16" s="129"/>
      <c r="U16" s="129"/>
      <c r="V16" s="129"/>
    </row>
    <row r="18" spans="2:5" ht="13">
      <c r="B18" s="10" t="s">
        <v>45</v>
      </c>
    </row>
    <row r="19" spans="2:5">
      <c r="B19" s="2"/>
      <c r="C19" s="2"/>
    </row>
    <row r="20" spans="2:5" ht="13">
      <c r="B20" s="10" t="s">
        <v>46</v>
      </c>
    </row>
    <row r="21" spans="2:5">
      <c r="B21" s="13">
        <v>0.02</v>
      </c>
      <c r="C21" s="124" t="s">
        <v>93</v>
      </c>
    </row>
    <row r="22" spans="2:5">
      <c r="B22" s="124" t="s">
        <v>51</v>
      </c>
      <c r="C22" s="153">
        <f>+D34-B21</f>
        <v>0.21387500000000001</v>
      </c>
      <c r="D22" s="152"/>
      <c r="E22" s="163"/>
    </row>
    <row r="23" spans="2:5">
      <c r="B23" s="124" t="s">
        <v>157</v>
      </c>
      <c r="C23" s="153">
        <f>+D35-B21</f>
        <v>0.21212500000000001</v>
      </c>
      <c r="D23" s="152"/>
      <c r="E23" s="163"/>
    </row>
    <row r="24" spans="2:5">
      <c r="C24" s="124"/>
    </row>
    <row r="25" spans="2:5">
      <c r="B25" s="147">
        <f>IF(D7&lt;=1500,D34-B21,D35-B21)</f>
        <v>0.21387500000000001</v>
      </c>
      <c r="C25" t="s">
        <v>5</v>
      </c>
      <c r="D25" s="2" t="s">
        <v>6</v>
      </c>
      <c r="E25" s="170">
        <f>+E90</f>
        <v>365</v>
      </c>
    </row>
    <row r="26" spans="2:5">
      <c r="B26" s="16"/>
    </row>
    <row r="27" spans="2:5">
      <c r="B27" t="s">
        <v>7</v>
      </c>
      <c r="D27" s="65">
        <f>+D7*B25*D9/E25</f>
        <v>0</v>
      </c>
    </row>
    <row r="28" spans="2:5">
      <c r="D28" s="65"/>
    </row>
    <row r="29" spans="2:5" ht="13">
      <c r="B29" s="10" t="s">
        <v>94</v>
      </c>
      <c r="D29" s="65"/>
    </row>
    <row r="30" spans="2:5">
      <c r="B30" s="130">
        <v>0</v>
      </c>
      <c r="C30" s="124" t="s">
        <v>95</v>
      </c>
      <c r="D30" s="148" t="s">
        <v>130</v>
      </c>
      <c r="E30" s="130">
        <v>500</v>
      </c>
    </row>
    <row r="31" spans="2:5">
      <c r="B31" s="125" t="s">
        <v>96</v>
      </c>
      <c r="C31" s="150">
        <f>IF(AND(D7&lt;=E30,D9&lt;=7),0,B30)</f>
        <v>0</v>
      </c>
      <c r="D31" s="65"/>
    </row>
    <row r="32" spans="2:5">
      <c r="D32" s="3"/>
    </row>
    <row r="33" spans="2:5" ht="13.5" thickBot="1">
      <c r="B33" s="10" t="s">
        <v>50</v>
      </c>
      <c r="C33" s="2" t="s">
        <v>52</v>
      </c>
      <c r="D33" s="3" t="s">
        <v>53</v>
      </c>
    </row>
    <row r="34" spans="2:5">
      <c r="B34" t="s">
        <v>51</v>
      </c>
      <c r="C34" s="166">
        <v>0.15509999999999999</v>
      </c>
      <c r="D34" s="98">
        <f>IF(+C34*1.25+4%&lt;=C34+8%,C34*1.25+4%,C34+8%)</f>
        <v>0.233875</v>
      </c>
    </row>
    <row r="35" spans="2:5" ht="13" thickBot="1">
      <c r="B35" t="s">
        <v>157</v>
      </c>
      <c r="C35" s="167">
        <v>0.1537</v>
      </c>
      <c r="D35" s="98">
        <f>IF(+C35*1.25+4%&lt;=C35+8%,C35*1.25+4%,C35+8%)</f>
        <v>0.232125</v>
      </c>
    </row>
    <row r="36" spans="2:5">
      <c r="C36" s="2">
        <v>0</v>
      </c>
      <c r="D36" s="98">
        <f>IF(D7&lt;=1500,D34,D35)</f>
        <v>0.233875</v>
      </c>
    </row>
    <row r="38" spans="2:5">
      <c r="B38" s="1" t="s">
        <v>63</v>
      </c>
      <c r="C38" s="64">
        <f>IF(AND(D7&gt;0,D9&gt;0),+((D27*E25)/(D7*D9)+(C31*4)/D7),0)</f>
        <v>0</v>
      </c>
      <c r="D38" s="3"/>
    </row>
    <row r="39" spans="2:5">
      <c r="B39" s="1" t="s">
        <v>62</v>
      </c>
      <c r="C39" s="75">
        <f>+C38-IF(D7&lt;=1500,D34,D35)</f>
        <v>-0.233875</v>
      </c>
      <c r="D39" s="3"/>
    </row>
    <row r="40" spans="2:5" ht="12.75" customHeight="1">
      <c r="C40" t="s">
        <v>61</v>
      </c>
      <c r="D40" t="s">
        <v>60</v>
      </c>
    </row>
    <row r="41" spans="2:5" ht="12.75" customHeight="1">
      <c r="B41" s="131" t="s">
        <v>97</v>
      </c>
      <c r="C41" s="151">
        <f>IF(C39&gt;0,IF(D7*B21*D9/E25&lt;=C31,D7*B21*D9/E25,C31),C31)</f>
        <v>0</v>
      </c>
    </row>
    <row r="42" spans="2:5">
      <c r="B42" s="104" t="s">
        <v>79</v>
      </c>
      <c r="C42" s="66">
        <f>+D27</f>
        <v>0</v>
      </c>
    </row>
    <row r="43" spans="2:5">
      <c r="B43" s="68" t="s">
        <v>54</v>
      </c>
      <c r="C43" s="66">
        <f>+C41+C42</f>
        <v>0</v>
      </c>
      <c r="D43" s="133">
        <f>IF(AND(D7&gt;0,D9&gt;0),((C42+C41)*E25/D9)/D7,0)</f>
        <v>0</v>
      </c>
    </row>
    <row r="44" spans="2:5">
      <c r="B44" s="69"/>
      <c r="C44" s="70"/>
      <c r="D44" s="71"/>
      <c r="E44" s="72"/>
    </row>
    <row r="45" spans="2:5" ht="13">
      <c r="B45" s="73" t="s">
        <v>56</v>
      </c>
      <c r="C45" s="70"/>
      <c r="D45" s="71"/>
      <c r="E45" s="72"/>
    </row>
    <row r="46" spans="2:5" ht="13">
      <c r="B46" s="73"/>
      <c r="C46" s="70" t="s">
        <v>57</v>
      </c>
      <c r="D46" s="71" t="s">
        <v>58</v>
      </c>
      <c r="E46" s="72" t="s">
        <v>59</v>
      </c>
    </row>
    <row r="47" spans="2:5">
      <c r="B47" s="132" t="s">
        <v>98</v>
      </c>
      <c r="C47" s="65">
        <f>+C31</f>
        <v>0</v>
      </c>
      <c r="D47" s="63">
        <f>+C41</f>
        <v>0</v>
      </c>
      <c r="E47" s="63">
        <f>IF(C$49&gt;D$49,D47,C47)</f>
        <v>0</v>
      </c>
    </row>
    <row r="48" spans="2:5">
      <c r="B48" t="s">
        <v>55</v>
      </c>
      <c r="C48" s="65">
        <f>+D7*B25*D9/E25</f>
        <v>0</v>
      </c>
      <c r="D48" s="63">
        <f>+C42</f>
        <v>0</v>
      </c>
      <c r="E48" s="63">
        <f>IF(C$49&gt;D$49,D48,C48)</f>
        <v>0</v>
      </c>
    </row>
    <row r="49" spans="1:18">
      <c r="A49" s="9"/>
      <c r="B49" s="9" t="s">
        <v>13</v>
      </c>
      <c r="C49" s="70">
        <f>+C47+C48</f>
        <v>0</v>
      </c>
      <c r="D49" s="70">
        <f t="shared" ref="D49:E49" si="0">+D47+D48</f>
        <v>0</v>
      </c>
      <c r="E49" s="70">
        <f t="shared" si="0"/>
        <v>0</v>
      </c>
      <c r="F49" s="9"/>
    </row>
    <row r="50" spans="1:18">
      <c r="A50" s="9"/>
      <c r="B50" s="9"/>
      <c r="C50" s="70"/>
      <c r="D50" s="70"/>
      <c r="E50" s="70"/>
      <c r="F50" s="9"/>
    </row>
    <row r="51" spans="1:18" ht="13">
      <c r="A51" s="9"/>
      <c r="B51" s="76" t="s">
        <v>64</v>
      </c>
      <c r="C51" s="70"/>
      <c r="D51" s="70"/>
      <c r="E51" s="70"/>
      <c r="F51" s="9"/>
    </row>
    <row r="52" spans="1:18">
      <c r="A52" s="9"/>
      <c r="B52" s="224" t="str">
        <f>IF(D12&lt;+D14+D15,R11,"")</f>
        <v/>
      </c>
      <c r="C52" s="225"/>
      <c r="D52" s="225"/>
      <c r="E52" s="226"/>
      <c r="F52" s="236" t="str">
        <f>IF(D12&lt;+D14,R52,"")</f>
        <v/>
      </c>
      <c r="R52" s="1" t="s">
        <v>78</v>
      </c>
    </row>
    <row r="53" spans="1:18">
      <c r="A53" s="9"/>
      <c r="B53" s="227"/>
      <c r="C53" s="228"/>
      <c r="D53" s="228"/>
      <c r="E53" s="229"/>
      <c r="F53" s="236"/>
    </row>
    <row r="54" spans="1:18">
      <c r="A54" s="9"/>
      <c r="B54" s="230"/>
      <c r="C54" s="231"/>
      <c r="D54" s="231"/>
      <c r="E54" s="232"/>
      <c r="F54" s="236"/>
    </row>
    <row r="55" spans="1:18">
      <c r="A55" s="9"/>
      <c r="B55" s="9"/>
      <c r="C55" s="70"/>
      <c r="D55" s="70"/>
      <c r="E55" s="9"/>
      <c r="F55" s="9"/>
    </row>
    <row r="56" spans="1:18">
      <c r="A56" s="9"/>
      <c r="B56" s="9"/>
      <c r="C56" s="70"/>
      <c r="D56" s="70"/>
      <c r="E56" s="9"/>
      <c r="F56" s="9"/>
    </row>
    <row r="57" spans="1:18" ht="13">
      <c r="A57" s="10" t="s">
        <v>43</v>
      </c>
      <c r="D57" s="168" t="str">
        <f xml:space="preserve"> D1</f>
        <v>1° Aprile 2025</v>
      </c>
      <c r="E57" s="9"/>
      <c r="F57" s="9"/>
    </row>
    <row r="59" spans="1:18" ht="13">
      <c r="A59" s="1" t="s">
        <v>4</v>
      </c>
      <c r="B59" s="17" t="s">
        <v>152</v>
      </c>
      <c r="C59" s="14"/>
      <c r="D59" s="14"/>
    </row>
    <row r="60" spans="1:18" ht="13">
      <c r="A60" s="1"/>
      <c r="B60" s="17"/>
      <c r="C60" s="14"/>
      <c r="D60" s="14"/>
    </row>
    <row r="61" spans="1:18" ht="13">
      <c r="A61" s="1"/>
      <c r="B61" s="17" t="s">
        <v>44</v>
      </c>
      <c r="C61" s="14"/>
      <c r="D61" s="14"/>
    </row>
    <row r="62" spans="1:18" ht="13" thickBot="1"/>
    <row r="63" spans="1:18" ht="13" thickBot="1">
      <c r="B63" t="s">
        <v>17</v>
      </c>
      <c r="D63" s="74">
        <f>'Cliente affidato'!$P$32</f>
        <v>0</v>
      </c>
    </row>
    <row r="64" spans="1:18" ht="13" thickBot="1">
      <c r="D64" s="14"/>
    </row>
    <row r="65" spans="2:5" ht="13" thickBot="1">
      <c r="B65" s="234" t="s">
        <v>47</v>
      </c>
      <c r="C65" s="234"/>
      <c r="D65" s="74">
        <f>'Cliente affidato'!$P$37</f>
        <v>0</v>
      </c>
    </row>
    <row r="66" spans="2:5" ht="13" thickBot="1">
      <c r="D66" s="14"/>
    </row>
    <row r="67" spans="2:5" ht="13" thickBot="1">
      <c r="B67" s="235" t="s">
        <v>41</v>
      </c>
      <c r="C67" s="235"/>
      <c r="D67" s="15">
        <f>'Cliente affidato'!$R$37</f>
        <v>0</v>
      </c>
    </row>
    <row r="68" spans="2:5" ht="13" thickBot="1">
      <c r="B68" s="83"/>
      <c r="C68" s="83"/>
      <c r="D68" s="8"/>
    </row>
    <row r="69" spans="2:5" ht="13" thickBot="1">
      <c r="B69" t="s">
        <v>68</v>
      </c>
      <c r="D69" s="171">
        <f>+'Cliente affidato'!T37</f>
        <v>0.14899999999999999</v>
      </c>
    </row>
    <row r="70" spans="2:5" ht="13" thickBot="1">
      <c r="D70" s="14"/>
    </row>
    <row r="71" spans="2:5" ht="13" thickBot="1">
      <c r="B71" t="s">
        <v>48</v>
      </c>
      <c r="D71" s="74">
        <f>'Cliente affidato'!$P$40-D63</f>
        <v>0</v>
      </c>
    </row>
    <row r="72" spans="2:5" ht="13" thickBot="1">
      <c r="D72" s="14"/>
    </row>
    <row r="73" spans="2:5" ht="13" thickBot="1">
      <c r="B73" t="s">
        <v>41</v>
      </c>
      <c r="D73" s="15">
        <f>'Cliente affidato'!$R$40</f>
        <v>0</v>
      </c>
    </row>
    <row r="74" spans="2:5" ht="13" thickBot="1">
      <c r="D74" s="8"/>
      <c r="E74" s="11"/>
    </row>
    <row r="75" spans="2:5">
      <c r="B75" t="s">
        <v>49</v>
      </c>
      <c r="D75" s="6">
        <f>+E130</f>
        <v>0</v>
      </c>
    </row>
    <row r="76" spans="2:5">
      <c r="B76" s="124" t="s">
        <v>107</v>
      </c>
      <c r="D76" s="144">
        <f>+E132</f>
        <v>0</v>
      </c>
    </row>
    <row r="77" spans="2:5">
      <c r="B77" t="s">
        <v>100</v>
      </c>
      <c r="D77" s="144">
        <f>+E129</f>
        <v>0</v>
      </c>
    </row>
    <row r="78" spans="2:5" ht="13" thickBot="1">
      <c r="B78" s="124" t="s">
        <v>88</v>
      </c>
      <c r="D78" s="7">
        <f>+E131</f>
        <v>0</v>
      </c>
    </row>
    <row r="79" spans="2:5" ht="13" thickBot="1">
      <c r="D79" s="99"/>
    </row>
    <row r="80" spans="2:5" ht="13" thickBot="1">
      <c r="B80" t="s">
        <v>13</v>
      </c>
      <c r="D80" s="5">
        <f>+E133</f>
        <v>0</v>
      </c>
    </row>
    <row r="81" spans="1:5">
      <c r="A81" s="9"/>
      <c r="B81" s="9"/>
      <c r="C81" s="9"/>
      <c r="D81" s="9"/>
      <c r="E81" s="9"/>
    </row>
    <row r="83" spans="1:5" ht="13">
      <c r="B83" s="10" t="s">
        <v>45</v>
      </c>
    </row>
    <row r="85" spans="1:5" ht="13">
      <c r="B85" s="10" t="s">
        <v>11</v>
      </c>
    </row>
    <row r="86" spans="1:5" ht="12.75" customHeight="1">
      <c r="B86" s="12" t="s">
        <v>10</v>
      </c>
      <c r="C86" s="13">
        <v>0.14899999999999999</v>
      </c>
      <c r="D86" s="12" t="s">
        <v>5</v>
      </c>
    </row>
    <row r="87" spans="1:5">
      <c r="C87" s="16"/>
      <c r="D87" s="12"/>
    </row>
    <row r="88" spans="1:5">
      <c r="B88" s="124" t="s">
        <v>138</v>
      </c>
      <c r="C88" s="156">
        <f>+C86</f>
        <v>0.14899999999999999</v>
      </c>
      <c r="D88" s="149"/>
    </row>
    <row r="89" spans="1:5">
      <c r="B89" t="s">
        <v>65</v>
      </c>
      <c r="C89" s="143">
        <f>+D69</f>
        <v>0.14899999999999999</v>
      </c>
      <c r="D89" s="12"/>
    </row>
    <row r="90" spans="1:5">
      <c r="B90" t="s">
        <v>14</v>
      </c>
      <c r="C90" s="77">
        <f>+D67</f>
        <v>0</v>
      </c>
      <c r="D90" t="s">
        <v>6</v>
      </c>
      <c r="E90" s="136">
        <v>365</v>
      </c>
    </row>
    <row r="91" spans="1:5">
      <c r="B91" s="1" t="s">
        <v>70</v>
      </c>
      <c r="C91" s="63">
        <f>+D65*C89*C90/E90</f>
        <v>0</v>
      </c>
    </row>
    <row r="92" spans="1:5">
      <c r="B92" s="1"/>
      <c r="C92" s="63"/>
    </row>
    <row r="93" spans="1:5">
      <c r="B93" s="125" t="s">
        <v>110</v>
      </c>
      <c r="C93" s="137">
        <v>5.0000000000000001E-3</v>
      </c>
      <c r="D93" s="124" t="s">
        <v>111</v>
      </c>
    </row>
    <row r="94" spans="1:5">
      <c r="B94" s="125" t="s">
        <v>142</v>
      </c>
      <c r="C94" s="155">
        <f>+C93</f>
        <v>5.0000000000000001E-3</v>
      </c>
      <c r="D94" s="124"/>
    </row>
    <row r="95" spans="1:5">
      <c r="B95" s="125" t="s">
        <v>112</v>
      </c>
      <c r="C95" s="140">
        <f>+C94*D63</f>
        <v>0</v>
      </c>
    </row>
    <row r="97" spans="2:5" ht="13">
      <c r="B97" s="10" t="s">
        <v>12</v>
      </c>
    </row>
    <row r="98" spans="2:5">
      <c r="B98" s="124" t="s">
        <v>158</v>
      </c>
      <c r="C98" s="13">
        <v>1.2E-2</v>
      </c>
    </row>
    <row r="99" spans="2:5">
      <c r="B99" s="124" t="s">
        <v>159</v>
      </c>
      <c r="C99" s="13">
        <v>5.0000000000000001E-3</v>
      </c>
    </row>
    <row r="100" spans="2:5">
      <c r="B100" s="125" t="s">
        <v>160</v>
      </c>
      <c r="C100" s="98">
        <f>+D113-C98</f>
        <v>0.15737499999999999</v>
      </c>
      <c r="D100" s="124"/>
      <c r="E100" s="143"/>
    </row>
    <row r="101" spans="2:5">
      <c r="B101" s="125" t="s">
        <v>161</v>
      </c>
      <c r="C101" s="98">
        <f>+D114-C99</f>
        <v>0.15049999999999999</v>
      </c>
      <c r="D101" s="124"/>
      <c r="E101" s="143"/>
    </row>
    <row r="102" spans="2:5">
      <c r="B102" s="142" t="s">
        <v>118</v>
      </c>
      <c r="C102" s="98">
        <f>IF(D63&lt;=5000,C100,C101)</f>
        <v>0.15737499999999999</v>
      </c>
      <c r="D102" t="s">
        <v>5</v>
      </c>
    </row>
    <row r="103" spans="2:5">
      <c r="B103" t="s">
        <v>14</v>
      </c>
      <c r="C103" s="92">
        <f>+D73</f>
        <v>0</v>
      </c>
      <c r="D103" t="s">
        <v>6</v>
      </c>
      <c r="E103" s="136">
        <f>+E90</f>
        <v>365</v>
      </c>
    </row>
    <row r="104" spans="2:5">
      <c r="B104" s="125" t="s">
        <v>108</v>
      </c>
      <c r="C104" s="140">
        <f>+D71*C102/E103*C103</f>
        <v>0</v>
      </c>
    </row>
    <row r="105" spans="2:5">
      <c r="B105" s="125"/>
      <c r="C105" s="63"/>
    </row>
    <row r="106" spans="2:5">
      <c r="B106" s="124" t="s">
        <v>95</v>
      </c>
      <c r="C106" s="134">
        <v>0</v>
      </c>
      <c r="D106" s="152" t="s">
        <v>130</v>
      </c>
      <c r="E106" s="134">
        <v>500</v>
      </c>
    </row>
    <row r="107" spans="2:5">
      <c r="B107" s="125" t="s">
        <v>109</v>
      </c>
      <c r="C107" s="140">
        <f>IF(AND(D71&lt;=E106,D73&lt;=7),0,Input!C106)</f>
        <v>0</v>
      </c>
    </row>
    <row r="110" spans="2:5">
      <c r="B110" s="124" t="s">
        <v>153</v>
      </c>
      <c r="D110" s="150">
        <v>0</v>
      </c>
      <c r="E110" s="95">
        <f>IF(AND(E130=0,E129=0),0,D110)</f>
        <v>0</v>
      </c>
    </row>
    <row r="112" spans="2:5" ht="13.5" thickBot="1">
      <c r="B112" s="18" t="s">
        <v>71</v>
      </c>
      <c r="C112" s="2" t="s">
        <v>52</v>
      </c>
      <c r="D112" s="3" t="s">
        <v>53</v>
      </c>
    </row>
    <row r="113" spans="2:5">
      <c r="B113" s="1" t="s">
        <v>69</v>
      </c>
      <c r="C113" s="166">
        <v>0.10349999999999999</v>
      </c>
      <c r="D113" s="98">
        <f>IF(+C113*1.25+4%&lt;=C113+8%,C113*1.25+4%,C113+8%)</f>
        <v>0.169375</v>
      </c>
    </row>
    <row r="114" spans="2:5" ht="13" thickBot="1">
      <c r="B114" t="s">
        <v>156</v>
      </c>
      <c r="C114" s="167">
        <v>9.2399999999999996E-2</v>
      </c>
      <c r="D114" s="98">
        <f>IF(+C114*1.25+4%&lt;=C114+8%,C114*1.25+4%,C114+8%)</f>
        <v>0.1555</v>
      </c>
    </row>
    <row r="115" spans="2:5">
      <c r="B115" s="169" t="s">
        <v>48</v>
      </c>
      <c r="C115" s="91">
        <f>+D71</f>
        <v>0</v>
      </c>
      <c r="D115" s="94"/>
    </row>
    <row r="116" spans="2:5">
      <c r="B116" s="169" t="s">
        <v>151</v>
      </c>
      <c r="C116" s="91">
        <f>+'Cliente affidato'!P40</f>
        <v>0</v>
      </c>
      <c r="D116" s="94"/>
    </row>
    <row r="117" spans="2:5">
      <c r="B117" s="90" t="s">
        <v>72</v>
      </c>
      <c r="C117" s="93">
        <f>IF(IF(C116&gt;Input!D63,C116,Input!D63)&lt;=5000,D113,D114)</f>
        <v>0.169375</v>
      </c>
      <c r="D117" s="64"/>
    </row>
    <row r="118" spans="2:5" ht="13.5" customHeight="1">
      <c r="B118" s="1" t="s">
        <v>63</v>
      </c>
      <c r="C118" s="75">
        <f>IF(AND(D65&gt;0,C90&gt;0,D63&gt;0),+((C91+C104)*E103)/(D65*C90+D71*C103)+(C107*4)/IF(C116&gt;D63,C116,D63)+(C95*4)/D63,0)</f>
        <v>0</v>
      </c>
      <c r="D118" s="3"/>
    </row>
    <row r="119" spans="2:5" ht="12.75" customHeight="1">
      <c r="B119" s="1" t="s">
        <v>62</v>
      </c>
      <c r="C119" s="75">
        <f>+C118-C117</f>
        <v>-0.169375</v>
      </c>
      <c r="D119" s="3"/>
    </row>
    <row r="120" spans="2:5">
      <c r="C120" s="1" t="s">
        <v>73</v>
      </c>
      <c r="D120" t="s">
        <v>60</v>
      </c>
    </row>
    <row r="121" spans="2:5">
      <c r="B121" s="131" t="s">
        <v>105</v>
      </c>
      <c r="C121" s="154">
        <f>IF(C119&gt;0,IF((C107-C119*D63)&gt;0,(C107-C119*D63),0),C107)</f>
        <v>0</v>
      </c>
      <c r="D121" s="160">
        <f>IF(C119&gt;0,((C91+C104)*E103)/(D65*D67+D71*D73)+(C121*4)/IF(C116&gt;D63,C116,D63)+(C95*4)/D63,0)</f>
        <v>0</v>
      </c>
    </row>
    <row r="122" spans="2:5" ht="12.75" customHeight="1">
      <c r="B122" s="126" t="s">
        <v>140</v>
      </c>
      <c r="C122" s="154">
        <f>IF(D121&gt;C117,IF((C117*(D65*D67+D71*D73)-(C95*4+C121)/D63*(D65*D67+D71*D73)-(C104*E103))/E103&gt;0,((C117*(D65*D67+D71*D73)-(C95*4+C121)/D63*(D65*D67+D71*D73)-(C104*E103))/E103),0),C91)</f>
        <v>0</v>
      </c>
      <c r="D122" s="160">
        <f>IF(D121&gt;C117,(C122*E103+C104*E103)/(D65*D67+D71*D73)+(C95*4+C121)/D63,0)</f>
        <v>0</v>
      </c>
    </row>
    <row r="123" spans="2:5" ht="12.75" customHeight="1">
      <c r="B123" s="126" t="s">
        <v>141</v>
      </c>
      <c r="C123" s="154">
        <f>IF(D122&gt;C117,IF((C117*(D65*D67+D71*D73)-(C95*4+C121)/D63*(D65*D67+D71*D73)-(C122*E103))/E103&gt;0,((C117*(D65*D67+D71*D73)-(C95*4+C121)/D63*(D65*D67+D71*D73)-(C122*E103))/E103),0),C104)</f>
        <v>0</v>
      </c>
      <c r="D123" s="160">
        <f>IF(D122&gt;C117,(C122*E103+C123*E103)/(D65*D67+D71*D73)+(C95*4+C121)/D63,0)</f>
        <v>0</v>
      </c>
    </row>
    <row r="124" spans="2:5" ht="13.5" customHeight="1">
      <c r="B124" s="131" t="s">
        <v>114</v>
      </c>
      <c r="C124" s="154">
        <f>IF(D123&gt;C117,(C117*D63-C121-(C122*E103+C123*E103)/(D65*D67+D71*D73)*D63)/4,C95)</f>
        <v>0</v>
      </c>
    </row>
    <row r="125" spans="2:5" ht="12.75" customHeight="1">
      <c r="B125" s="68" t="s">
        <v>54</v>
      </c>
      <c r="C125" s="158">
        <f>+C122+C121+C123+C124</f>
        <v>0</v>
      </c>
      <c r="D125" s="160">
        <f>IF(C119&gt;0,(C122*E103+C123*E103)/(D65*D67+D71*D73)+(C121+C124*4)/D63,0)</f>
        <v>0</v>
      </c>
    </row>
    <row r="126" spans="2:5" ht="13.5" customHeight="1">
      <c r="B126" s="69"/>
      <c r="C126" s="70"/>
      <c r="D126" s="71"/>
      <c r="E126" s="72"/>
    </row>
    <row r="127" spans="2:5" ht="12.75" customHeight="1">
      <c r="B127" s="86" t="s">
        <v>74</v>
      </c>
      <c r="C127" s="70"/>
      <c r="D127" s="71"/>
      <c r="E127" s="72"/>
    </row>
    <row r="128" spans="2:5" ht="13.5" customHeight="1">
      <c r="B128" s="73"/>
      <c r="C128" s="70" t="s">
        <v>57</v>
      </c>
      <c r="D128" s="71" t="s">
        <v>58</v>
      </c>
      <c r="E128" s="72" t="s">
        <v>59</v>
      </c>
    </row>
    <row r="129" spans="2:6" ht="12.75" customHeight="1">
      <c r="B129" s="126" t="s">
        <v>95</v>
      </c>
      <c r="C129" s="66">
        <f>+C107</f>
        <v>0</v>
      </c>
      <c r="D129" s="158">
        <f>+C121</f>
        <v>0</v>
      </c>
      <c r="E129" s="66">
        <f>IF(C$133&gt;D$133,D129,C129)</f>
        <v>0</v>
      </c>
    </row>
    <row r="130" spans="2:6" ht="13.5" customHeight="1">
      <c r="B130" s="159" t="s">
        <v>49</v>
      </c>
      <c r="C130" s="66">
        <f>+D65*C89*C90/E90</f>
        <v>0</v>
      </c>
      <c r="D130" s="158">
        <f>+C122</f>
        <v>0</v>
      </c>
      <c r="E130" s="139">
        <f>IF(C$133&gt;D$133,D130,C130)</f>
        <v>0</v>
      </c>
    </row>
    <row r="131" spans="2:6" ht="12.75" customHeight="1">
      <c r="B131" s="126" t="s">
        <v>89</v>
      </c>
      <c r="C131" s="67">
        <f>+D71*C102*C103/E103</f>
        <v>0</v>
      </c>
      <c r="D131" s="158">
        <f>+C123</f>
        <v>0</v>
      </c>
      <c r="E131" s="139">
        <f>IF(C$133&gt;D$133,D131,C131)</f>
        <v>0</v>
      </c>
    </row>
    <row r="132" spans="2:6" ht="12.75" customHeight="1">
      <c r="B132" s="126" t="s">
        <v>113</v>
      </c>
      <c r="C132" s="66">
        <f>+C95</f>
        <v>0</v>
      </c>
      <c r="D132" s="158">
        <f>+C124</f>
        <v>0</v>
      </c>
      <c r="E132" s="66">
        <f>IF(C$133&gt;D$133,D132,C132)</f>
        <v>0</v>
      </c>
    </row>
    <row r="133" spans="2:6" ht="12.75" customHeight="1">
      <c r="B133" s="95" t="s">
        <v>13</v>
      </c>
      <c r="C133" s="66">
        <f>C130+C129+C131+C132</f>
        <v>0</v>
      </c>
      <c r="D133" s="158">
        <f>+D130+D131+D129+D132</f>
        <v>0</v>
      </c>
      <c r="E133" s="66">
        <f>+E130+E131+E129+E132</f>
        <v>0</v>
      </c>
    </row>
    <row r="134" spans="2:6" ht="12.75" customHeight="1">
      <c r="B134" s="9"/>
      <c r="C134" s="70"/>
      <c r="D134" s="70"/>
      <c r="E134" s="70"/>
    </row>
    <row r="135" spans="2:6" ht="13.5" customHeight="1">
      <c r="B135" s="76" t="s">
        <v>64</v>
      </c>
      <c r="C135" s="70"/>
      <c r="D135" s="70"/>
      <c r="E135" s="70"/>
    </row>
    <row r="136" spans="2:6" ht="12.75" customHeight="1">
      <c r="B136" s="223" t="str">
        <f>IF(C119&gt;0,R11,"")</f>
        <v/>
      </c>
      <c r="C136" s="223"/>
      <c r="D136" s="223"/>
      <c r="E136" s="223"/>
      <c r="F136" s="1" t="s">
        <v>78</v>
      </c>
    </row>
    <row r="137" spans="2:6" ht="13.5" customHeight="1">
      <c r="B137" s="223"/>
      <c r="C137" s="223"/>
      <c r="D137" s="223"/>
      <c r="E137" s="223"/>
      <c r="F137" t="str">
        <f>IF(C119&gt;0,F136,"(**)")</f>
        <v>(**)</v>
      </c>
    </row>
    <row r="138" spans="2:6" ht="12.75" customHeight="1">
      <c r="B138" s="223"/>
      <c r="C138" s="223"/>
      <c r="D138" s="223"/>
      <c r="E138" s="223"/>
    </row>
    <row r="139" spans="2:6" ht="12.75" customHeight="1"/>
    <row r="140" spans="2:6" ht="13" thickBot="1"/>
    <row r="141" spans="2:6" ht="13.5" thickBot="1">
      <c r="B141" s="10" t="s">
        <v>80</v>
      </c>
      <c r="D141" t="s">
        <v>139</v>
      </c>
      <c r="F141" s="157">
        <f>IF(D65&lt;=5000,D113,D114)</f>
        <v>0.169375</v>
      </c>
    </row>
    <row r="142" spans="2:6" ht="13" thickBot="1"/>
    <row r="143" spans="2:6" ht="22">
      <c r="B143" s="105" t="s">
        <v>81</v>
      </c>
      <c r="C143" s="106" t="s">
        <v>82</v>
      </c>
      <c r="D143" s="106" t="s">
        <v>83</v>
      </c>
      <c r="E143" s="107" t="s">
        <v>84</v>
      </c>
    </row>
    <row r="144" spans="2:6" ht="13" thickBot="1">
      <c r="B144" s="108" t="s">
        <v>85</v>
      </c>
      <c r="C144" s="109" t="s">
        <v>86</v>
      </c>
      <c r="D144" s="109" t="s">
        <v>85</v>
      </c>
      <c r="E144" s="110" t="s">
        <v>85</v>
      </c>
    </row>
    <row r="145" spans="2:7">
      <c r="B145" s="111">
        <f t="shared" ref="B145:B155" si="1">IF(($C$86+C145*4)&lt;E145,$C$86,E145-C145*4)</f>
        <v>0.14899999999999999</v>
      </c>
      <c r="C145" s="112">
        <v>0</v>
      </c>
      <c r="D145" s="113">
        <f t="shared" ref="D145:D155" si="2">+C145*4+B145</f>
        <v>0.14899999999999999</v>
      </c>
      <c r="E145" s="114">
        <f>+F141</f>
        <v>0.169375</v>
      </c>
    </row>
    <row r="146" spans="2:7">
      <c r="B146" s="115">
        <f t="shared" si="1"/>
        <v>0.14899999999999999</v>
      </c>
      <c r="C146" s="116">
        <v>5.0000000000000001E-4</v>
      </c>
      <c r="D146" s="117">
        <f t="shared" si="2"/>
        <v>0.151</v>
      </c>
      <c r="E146" s="118">
        <f>+E145</f>
        <v>0.169375</v>
      </c>
    </row>
    <row r="147" spans="2:7">
      <c r="B147" s="115">
        <f t="shared" si="1"/>
        <v>0.14899999999999999</v>
      </c>
      <c r="C147" s="116">
        <v>1E-3</v>
      </c>
      <c r="D147" s="117">
        <f t="shared" si="2"/>
        <v>0.153</v>
      </c>
      <c r="E147" s="118">
        <f t="shared" ref="E147:E155" si="3">+E146</f>
        <v>0.169375</v>
      </c>
    </row>
    <row r="148" spans="2:7">
      <c r="B148" s="115">
        <f t="shared" si="1"/>
        <v>0.14899999999999999</v>
      </c>
      <c r="C148" s="116">
        <v>1.5E-3</v>
      </c>
      <c r="D148" s="117">
        <f t="shared" si="2"/>
        <v>0.155</v>
      </c>
      <c r="E148" s="118">
        <f t="shared" si="3"/>
        <v>0.169375</v>
      </c>
    </row>
    <row r="149" spans="2:7">
      <c r="B149" s="115">
        <f t="shared" si="1"/>
        <v>0.14899999999999999</v>
      </c>
      <c r="C149" s="116">
        <v>2E-3</v>
      </c>
      <c r="D149" s="117">
        <f t="shared" si="2"/>
        <v>0.157</v>
      </c>
      <c r="E149" s="118">
        <f t="shared" si="3"/>
        <v>0.169375</v>
      </c>
    </row>
    <row r="150" spans="2:7">
      <c r="B150" s="115">
        <f t="shared" si="1"/>
        <v>0.14899999999999999</v>
      </c>
      <c r="C150" s="116">
        <v>2.5000000000000001E-3</v>
      </c>
      <c r="D150" s="117">
        <f t="shared" si="2"/>
        <v>0.159</v>
      </c>
      <c r="E150" s="118">
        <f t="shared" si="3"/>
        <v>0.169375</v>
      </c>
    </row>
    <row r="151" spans="2:7">
      <c r="B151" s="115">
        <f t="shared" si="1"/>
        <v>0.14899999999999999</v>
      </c>
      <c r="C151" s="116">
        <v>3.0000000000000001E-3</v>
      </c>
      <c r="D151" s="117">
        <f t="shared" si="2"/>
        <v>0.161</v>
      </c>
      <c r="E151" s="118">
        <f t="shared" si="3"/>
        <v>0.169375</v>
      </c>
    </row>
    <row r="152" spans="2:7">
      <c r="B152" s="115">
        <f t="shared" si="1"/>
        <v>0.14899999999999999</v>
      </c>
      <c r="C152" s="116">
        <v>3.5000000000000001E-3</v>
      </c>
      <c r="D152" s="117">
        <f t="shared" si="2"/>
        <v>0.16300000000000001</v>
      </c>
      <c r="E152" s="118">
        <f t="shared" si="3"/>
        <v>0.169375</v>
      </c>
    </row>
    <row r="153" spans="2:7">
      <c r="B153" s="115">
        <f t="shared" si="1"/>
        <v>0.14899999999999999</v>
      </c>
      <c r="C153" s="116">
        <v>4.0000000000000001E-3</v>
      </c>
      <c r="D153" s="117">
        <f t="shared" si="2"/>
        <v>0.16499999999999998</v>
      </c>
      <c r="E153" s="118">
        <f t="shared" si="3"/>
        <v>0.169375</v>
      </c>
    </row>
    <row r="154" spans="2:7">
      <c r="B154" s="115">
        <f t="shared" si="1"/>
        <v>0.14899999999999999</v>
      </c>
      <c r="C154" s="116">
        <v>4.4999999999999997E-3</v>
      </c>
      <c r="D154" s="117">
        <f t="shared" si="2"/>
        <v>0.16699999999999998</v>
      </c>
      <c r="E154" s="118">
        <f t="shared" si="3"/>
        <v>0.169375</v>
      </c>
    </row>
    <row r="155" spans="2:7" ht="13" thickBot="1">
      <c r="B155" s="119">
        <f t="shared" si="1"/>
        <v>0.14899999999999999</v>
      </c>
      <c r="C155" s="120">
        <v>5.0000000000000001E-3</v>
      </c>
      <c r="D155" s="121">
        <f t="shared" si="2"/>
        <v>0.16899999999999998</v>
      </c>
      <c r="E155" s="122">
        <f t="shared" si="3"/>
        <v>0.169375</v>
      </c>
    </row>
    <row r="156" spans="2:7" ht="13" thickBot="1"/>
    <row r="157" spans="2:7" ht="13.5" thickBot="1">
      <c r="B157" s="10" t="s">
        <v>87</v>
      </c>
      <c r="E157" s="127">
        <f>+C88</f>
        <v>0.14899999999999999</v>
      </c>
    </row>
    <row r="158" spans="2:7" ht="13">
      <c r="B158" s="10"/>
    </row>
    <row r="159" spans="2:7" ht="13">
      <c r="B159" s="10"/>
    </row>
    <row r="160" spans="2:7" ht="13">
      <c r="G160" s="164"/>
    </row>
    <row r="161" spans="7:7" ht="13">
      <c r="G161" s="164"/>
    </row>
    <row r="162" spans="7:7" ht="13">
      <c r="G162" s="164"/>
    </row>
    <row r="163" spans="7:7" ht="13">
      <c r="G163" s="164"/>
    </row>
    <row r="164" spans="7:7" ht="13">
      <c r="G164" s="164"/>
    </row>
    <row r="165" spans="7:7" ht="13">
      <c r="G165" s="164"/>
    </row>
    <row r="166" spans="7:7" ht="13">
      <c r="G166" s="164"/>
    </row>
    <row r="167" spans="7:7" ht="13">
      <c r="G167" s="164"/>
    </row>
    <row r="168" spans="7:7" ht="13">
      <c r="G168" s="164"/>
    </row>
    <row r="169" spans="7:7" ht="13">
      <c r="G169" s="164"/>
    </row>
    <row r="170" spans="7:7" ht="13">
      <c r="G170" s="164"/>
    </row>
    <row r="171" spans="7:7" ht="13">
      <c r="G171" s="164"/>
    </row>
    <row r="172" spans="7:7" ht="13">
      <c r="G172" s="164"/>
    </row>
    <row r="173" spans="7:7" ht="13">
      <c r="G173" s="164"/>
    </row>
  </sheetData>
  <mergeCells count="6">
    <mergeCell ref="B136:E138"/>
    <mergeCell ref="B52:E54"/>
    <mergeCell ref="R11:V14"/>
    <mergeCell ref="B65:C65"/>
    <mergeCell ref="B67:C67"/>
    <mergeCell ref="F52:F54"/>
  </mergeCells>
  <phoneticPr fontId="2" type="noConversion"/>
  <pageMargins left="0.39370078740157483" right="0.39370078740157483" top="0.59055118110236227" bottom="0.59055118110236227" header="0.51181102362204722" footer="0.51181102362204722"/>
  <pageSetup paperSize="9" scale="81" fitToHeight="4" orientation="portrait" r:id="rId1"/>
  <headerFooter alignWithMargins="0">
    <oddFooter>&amp;LCAL-001 Calcolatore Online CONSUMATORI</oddFooter>
  </headerFooter>
  <rowBreaks count="2" manualBreakCount="2">
    <brk id="56" max="13" man="1"/>
    <brk id="126" max="13" man="1"/>
  </rowBreaks>
  <colBreaks count="1" manualBreakCount="1">
    <brk id="6" max="15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4</vt:i4>
      </vt:variant>
    </vt:vector>
  </HeadingPairs>
  <TitlesOfParts>
    <vt:vector size="8" baseType="lpstr">
      <vt:lpstr>Intro</vt:lpstr>
      <vt:lpstr>Cliente non affidato</vt:lpstr>
      <vt:lpstr>Cliente affidato</vt:lpstr>
      <vt:lpstr>Input</vt:lpstr>
      <vt:lpstr>'Cliente affidato'!Area_stampa</vt:lpstr>
      <vt:lpstr>'Cliente non affidato'!Area_stampa</vt:lpstr>
      <vt:lpstr>Input!Area_stampa</vt:lpstr>
      <vt:lpstr>Intro!Area_stampa</vt:lpstr>
    </vt:vector>
  </TitlesOfParts>
  <Company>&lt;Banca Intesa&gt;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u014760</dc:creator>
  <cp:lastModifiedBy>TONERINI CHIARA</cp:lastModifiedBy>
  <cp:lastPrinted>2017-07-04T10:29:21Z</cp:lastPrinted>
  <dcterms:created xsi:type="dcterms:W3CDTF">2009-11-19T11:53:08Z</dcterms:created>
  <dcterms:modified xsi:type="dcterms:W3CDTF">2025-04-01T13:20:40Z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5f5fe31f-9de1-4167-a753-111c0df8115f_Enabled">
    <vt:lpwstr>true</vt:lpwstr>
  </property>
  <property fmtid="{D5CDD505-2E9C-101B-9397-08002B2CF9AE}" pid="4" name="MSIP_Label_5f5fe31f-9de1-4167-a753-111c0df8115f_SetDate">
    <vt:lpwstr>2021-04-02T14:34:32Z</vt:lpwstr>
  </property>
  <property fmtid="{D5CDD505-2E9C-101B-9397-08002B2CF9AE}" pid="5" name="MSIP_Label_5f5fe31f-9de1-4167-a753-111c0df8115f_Method">
    <vt:lpwstr>Standard</vt:lpwstr>
  </property>
  <property fmtid="{D5CDD505-2E9C-101B-9397-08002B2CF9AE}" pid="6" name="MSIP_Label_5f5fe31f-9de1-4167-a753-111c0df8115f_Name">
    <vt:lpwstr>5f5fe31f-9de1-4167-a753-111c0df8115f</vt:lpwstr>
  </property>
  <property fmtid="{D5CDD505-2E9C-101B-9397-08002B2CF9AE}" pid="7" name="MSIP_Label_5f5fe31f-9de1-4167-a753-111c0df8115f_SiteId">
    <vt:lpwstr>cc4baf00-15c9-48dd-9f59-88c98bde2be7</vt:lpwstr>
  </property>
  <property fmtid="{D5CDD505-2E9C-101B-9397-08002B2CF9AE}" pid="8" name="MSIP_Label_5f5fe31f-9de1-4167-a753-111c0df8115f_ActionId">
    <vt:lpwstr/>
  </property>
  <property fmtid="{D5CDD505-2E9C-101B-9397-08002B2CF9AE}" pid="9" name="MSIP_Label_5f5fe31f-9de1-4167-a753-111c0df8115f_ContentBits">
    <vt:lpwstr>0</vt:lpwstr>
  </property>
</Properties>
</file>